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28" yWindow="65428" windowWidth="23256" windowHeight="12576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'Položky'!$A$1:$G$89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<sst xmlns="http://schemas.openxmlformats.org/spreadsheetml/2006/main" count="336" uniqueCount="238">
  <si>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</si>
  <si>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</si>
  <si>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</si>
  <si>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</si>
  <si>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</si>
  <si>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</si>
  <si>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</si>
  <si>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</si>
  <si>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</si>
  <si>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</si>
  <si>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</si>
  <si>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</si>
  <si>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</si>
  <si>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</si>
  <si>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</si>
  <si>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</si>
  <si>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</si>
  <si>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</si>
  <si>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</si>
  <si>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</si>
  <si>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</si>
  <si>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</si>
  <si>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</si>
  <si>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</si>
  <si>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</si>
  <si>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</si>
  <si>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</si>
  <si>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</si>
  <si>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</si>
  <si>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</si>
  <si>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</si>
  <si>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</si>
  <si>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</si>
  <si>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</si>
  <si>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</si>
  <si>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</si>
  <si>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</si>
  <si>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</si>
  <si>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</si>
  <si>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</si>
  <si>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</si>
  <si>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</si>
  <si>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</si>
  <si>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</si>
  <si>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</si>
  <si>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</si>
  <si>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</si>
  <si>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</si>
  <si>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</si>
  <si>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</si>
  <si>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</si>
  <si>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</si>
  <si>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</si>
  <si>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</si>
  <si>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</si>
  <si>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</si>
  <si>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</si>
  <si>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</si>
  <si>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</si>
  <si>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</si>
  <si>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</si>
  <si>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</si>
  <si>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</si>
  <si>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</si>
  <si>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</si>
  <si>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</si>
  <si>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</si>
  <si>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</si>
  <si>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</si>
  <si>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</si>
  <si>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</si>
  <si>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</si>
  <si>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</si>
  <si>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</si>
  <si>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</si>
  <si>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</si>
  <si>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/>
  </si>
  <si>
    <t>Výměna výplní otvorů objektů v majetku města</t>
  </si>
  <si>
    <t>014</t>
  </si>
  <si>
    <t>Lanškroun</t>
  </si>
  <si>
    <t>61</t>
  </si>
  <si>
    <t>Upravy povrchů vnitřní</t>
  </si>
  <si>
    <t>612409991RT2</t>
  </si>
  <si>
    <t>Začištění omítek kolem oken,dveří apod. s použitím suché maltové směsi</t>
  </si>
  <si>
    <t>m</t>
  </si>
  <si>
    <t>612-003</t>
  </si>
  <si>
    <t>Utěsnění styků rámů po obvodu výplní otvorů trvale pružným tmelem: rám-omítka, rám-parapet</t>
  </si>
  <si>
    <t>612-004</t>
  </si>
  <si>
    <t>Butylová těsnící páska pro montáž výplní otvorů kompletní dodávka, montáž</t>
  </si>
  <si>
    <t>612-005</t>
  </si>
  <si>
    <t xml:space="preserve">Krycí lišta na styku rámu výplně a ostění+nadpraží </t>
  </si>
  <si>
    <t>62</t>
  </si>
  <si>
    <t>Úpravy povrchů vnější</t>
  </si>
  <si>
    <t>622423722R00</t>
  </si>
  <si>
    <t xml:space="preserve">Oprava vnějšího ostění a nadpraží </t>
  </si>
  <si>
    <t>629451112R00</t>
  </si>
  <si>
    <t>Vyrovnávací vrstva MC šířky do 50 cm pod parapety</t>
  </si>
  <si>
    <t>622-001</t>
  </si>
  <si>
    <t>Komprimační páska pro montáž výplní otvorů kompletní dodávka, montáž</t>
  </si>
  <si>
    <t>622-002</t>
  </si>
  <si>
    <t>Utěsnění styku rámu po obvodu výplní trvale pružným tmelem: rám-fasáda</t>
  </si>
  <si>
    <t>63</t>
  </si>
  <si>
    <t>Podlahy a podlahové konstrukce</t>
  </si>
  <si>
    <t>630-001</t>
  </si>
  <si>
    <t xml:space="preserve">Vyspravení prahu dveří a stěn - oprava podlahy </t>
  </si>
  <si>
    <t>64</t>
  </si>
  <si>
    <t>Výplně otvorů</t>
  </si>
  <si>
    <t>648991111RT4</t>
  </si>
  <si>
    <t>94</t>
  </si>
  <si>
    <t>Lešení a stavební výtahy</t>
  </si>
  <si>
    <t>941955003R00</t>
  </si>
  <si>
    <t>Lešení lehké pomocné, výška podlahy do 2,5 m pro montáž ve výšce</t>
  </si>
  <si>
    <t>kpl</t>
  </si>
  <si>
    <t>95</t>
  </si>
  <si>
    <t>Dokončovací konstrukce na pozemních stavbách</t>
  </si>
  <si>
    <t>952901114R00</t>
  </si>
  <si>
    <t xml:space="preserve">Vyčištění budov o výšce podlaží nad 4 m </t>
  </si>
  <si>
    <t>950-001</t>
  </si>
  <si>
    <t xml:space="preserve">Zakrývání podlah v místnostech </t>
  </si>
  <si>
    <t>96</t>
  </si>
  <si>
    <t>Bourání konstrukcí</t>
  </si>
  <si>
    <t>968061112R00</t>
  </si>
  <si>
    <t xml:space="preserve">Vyvěšení dřevěných okenních křídel pl. do 1,5 m2 </t>
  </si>
  <si>
    <t>kus</t>
  </si>
  <si>
    <t>968061113R00</t>
  </si>
  <si>
    <t xml:space="preserve">Vyvěšení dřevěných okenních křídel pl. nad 1,5 m2 </t>
  </si>
  <si>
    <t>968061125R00</t>
  </si>
  <si>
    <t xml:space="preserve">Vyvěšení dřevěných dveřních křídel pl. do 2 m2 </t>
  </si>
  <si>
    <t>968062245R00</t>
  </si>
  <si>
    <t xml:space="preserve">Vybourání dřevěných rámů oken jednoduch. pl. 2 m2 </t>
  </si>
  <si>
    <t>m2</t>
  </si>
  <si>
    <t>968095002R00</t>
  </si>
  <si>
    <t xml:space="preserve">Bourání parapetů š. do 50 cm </t>
  </si>
  <si>
    <t>960-001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</si>
  <si>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</si>
  <si>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</si>
  <si>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</si>
  <si>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</si>
  <si>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</si>
  <si>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</si>
  <si>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</si>
  <si>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764-001</t>
  </si>
  <si>
    <t>Napojení oplechování stávajícího parapetu na rám výplně,  "Z profil", ř.š.80mm, vč. kotvení</t>
  </si>
  <si>
    <t>998764202R00</t>
  </si>
  <si>
    <t xml:space="preserve">Přesun hmot pro klempířské konstr., výšky do 12 m </t>
  </si>
  <si>
    <t>766</t>
  </si>
  <si>
    <t>Konstrukce truhlářské</t>
  </si>
  <si>
    <t>766-P/07</t>
  </si>
  <si>
    <t>766-P/08</t>
  </si>
  <si>
    <t>998766202R00</t>
  </si>
  <si>
    <t xml:space="preserve">Přesun hmot pro truhlářské konstr., výšky do 12 m </t>
  </si>
  <si>
    <t>784</t>
  </si>
  <si>
    <t>Malby</t>
  </si>
  <si>
    <t>784195212R00</t>
  </si>
  <si>
    <t>Malba dotčených ploch tekutá Primalex Plus, bílá, 2 x</t>
  </si>
  <si>
    <t>784411301R00</t>
  </si>
  <si>
    <t xml:space="preserve">Pačokování 1x, místnosti H do 3,8 m </t>
  </si>
  <si>
    <t>D96</t>
  </si>
  <si>
    <t>Přesuny suti a vybouraných hmot</t>
  </si>
  <si>
    <t>979081111R00</t>
  </si>
  <si>
    <t xml:space="preserve">Odvoz suti a vybour. hmot na skládku do 1 km </t>
  </si>
  <si>
    <t>979087212R00</t>
  </si>
  <si>
    <t xml:space="preserve">Nakládání suti na dopravní prostředky </t>
  </si>
  <si>
    <t>979087312R00</t>
  </si>
  <si>
    <t xml:space="preserve">Vodorovné přemístění vyb. hmot nošením do 10 m </t>
  </si>
  <si>
    <t>979087392R00</t>
  </si>
  <si>
    <t xml:space="preserve">Příplatek za nošení vyb. hmot každých dalších 10 m </t>
  </si>
  <si>
    <t>979990001R00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</si>
  <si>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</si>
  <si>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</si>
  <si>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</si>
  <si>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</si>
  <si>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</si>
  <si>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</si>
  <si>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</si>
  <si>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</si>
  <si>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Lanškroun</t>
  </si>
  <si>
    <t xml:space="preserve">Odpojení stávajících venkovních parapetů od spodního rámu okna, bez poškození </t>
  </si>
  <si>
    <t>Poplatek za skládku</t>
  </si>
  <si>
    <t>766-P/01</t>
  </si>
  <si>
    <t>766-P/02</t>
  </si>
  <si>
    <t>766-P/03</t>
  </si>
  <si>
    <t>766-P/04</t>
  </si>
  <si>
    <t>766-P/05</t>
  </si>
  <si>
    <t>766-P/06</t>
  </si>
  <si>
    <t>766-P/09</t>
  </si>
  <si>
    <t>766-P/10</t>
  </si>
  <si>
    <t>766-P/011</t>
  </si>
  <si>
    <t>766-P/012</t>
  </si>
  <si>
    <t>766-P/13</t>
  </si>
  <si>
    <t>766-P/14</t>
  </si>
  <si>
    <t>766-P/15</t>
  </si>
  <si>
    <t>766-P/16</t>
  </si>
  <si>
    <t>766-P/17</t>
  </si>
  <si>
    <t>766-P/18</t>
  </si>
  <si>
    <t>766-P/19</t>
  </si>
  <si>
    <t>766-P/20</t>
  </si>
  <si>
    <t>766-P/21</t>
  </si>
  <si>
    <t>Osazení parapet.desek plast. a lamin. š. do 20cm včetně dodávky plastové parapetní desky š. 250 mm</t>
  </si>
  <si>
    <t>950-006</t>
  </si>
  <si>
    <t>Závěrečný úklid</t>
  </si>
  <si>
    <t>Okno plastové 1836/1500 kompletní dodávka, montáž, specifikace ve výpisu prvků, pozice č. 1</t>
  </si>
  <si>
    <t>Okno plastové 1836/1500 kompletní dodávka, montáž, specifikace ve výpisu prvků</t>
  </si>
  <si>
    <t>Balkónová sestava plast. 1200/1500 kompletní D + M specifikace ve výpisu prvků, pozice č. 3</t>
  </si>
  <si>
    <t>Balkónová sestava plast. 1200/1500 kompletní D + M specifikace ve výpisu prvků, pozice č. 4</t>
  </si>
  <si>
    <t>Balkónové dveře plastové 900/2350 kompletní D + M,  specifikace ve výpisu prvků, pozice č. 7, včetně žaluzie</t>
  </si>
  <si>
    <t>Okno plastové 1200/600 kompletní D + M, specifikace ve výpisu prvků, pozice č. 8, včetně žaluzie</t>
  </si>
  <si>
    <t>Okno plast. 1200/600 kompletní D+M, specifikace ve výpisu prvků, pozice č. 11,  vč. Žaluzie</t>
  </si>
  <si>
    <t>Okno plast. 900/1500 kompletní D+M, specifikace ve výpisu prvků, pozice č. 12,  vč. Žaluzie</t>
  </si>
  <si>
    <t>Okno plast. 1200/1500 kompletní D+M, specifikace ve výpisu prvků, pozice č. 13, vč. Žaluzie</t>
  </si>
  <si>
    <t>Okno plast. 1800/1500 kompletní D+M, specifikace ve výpisu prvků, pozice č. 14, vč. Žaluzie</t>
  </si>
  <si>
    <t>Dveře plastové 1070/2100 kompletní D+M specifikace ve výpisu prvků, pozice č. 15</t>
  </si>
  <si>
    <t>Dveře plastové 1600/2100 kompletní D+M, , specifikace ve výpisu prvků, pozice č. 16, včetně schránkového boxu</t>
  </si>
  <si>
    <t>766-P/22</t>
  </si>
  <si>
    <t>766-P/23</t>
  </si>
  <si>
    <t>766-P/24</t>
  </si>
  <si>
    <t>766-P/25</t>
  </si>
  <si>
    <t>766-P/26</t>
  </si>
  <si>
    <t>766-P/27</t>
  </si>
  <si>
    <t>Okno plastové 2100/1480 kompletní D+M, specifikace ve výpisu prvků, pozice č. 1/1, vč. Žaluzie</t>
  </si>
  <si>
    <t>Okno plastové 860/1480 kompletní D+M, specifikace ve výpisu prvků, pozice č. 1/2, vč. Žaluzie</t>
  </si>
  <si>
    <t>Okno plastové 1410/1480 kompletní D+M, specifikace ve výpisu prvků, pozice č. 1/3, vč. Žaluzie</t>
  </si>
  <si>
    <t>Okno plastové 860/580 kompletní D+M, specifikace ve výpisu prvků, pozice č. 1/7, vč žaluzie</t>
  </si>
  <si>
    <t>Okno plastové 1710/580 kompletní D+M, specifikace ve výpisu prvků, pozice č. 1/6, vč. Žaluzie</t>
  </si>
  <si>
    <t>Okno plastové 550/700 kompletní D+M, specifikace ve výpisu prvků, pozice č. 1/5, vč. Žaluzie</t>
  </si>
  <si>
    <t>Sestava BD a okna plastová 1800/2300 kompletní D+M, specifikace ve výpisu prvků, pozice č. 1/4, vč. Žaluzie</t>
  </si>
  <si>
    <t>Okno plastové 1780/730 kompletní D + M, specifikace ve výpisu prvků, pozice č. 1/8, vč. Žaluzie</t>
  </si>
  <si>
    <t>Dveře plastové 17100/2080 kompletní D+M, specifikace ve výpisu prvků, pozice č. 1/9 včetně schránkového boxu</t>
  </si>
  <si>
    <t>BD Kežmarská, Lanškroun</t>
  </si>
  <si>
    <t>766-P/28</t>
  </si>
  <si>
    <t>Okno plastové 1800/1500 kompletní D + M, specifikace ve výpisu prvků, pozice č. 5 vč. žaluzií</t>
  </si>
  <si>
    <t>Okno plastové 1800/1500 kompletní D + M, specifikace ve výpisu prvků, pozice č. 6 vč. žaluzií</t>
  </si>
  <si>
    <t>Okno plastové 1500/750 kompletní dodávka, montáž, šikmé, specifikace ve výpisu prvků, pozice č. 9 vč. Žaluzií</t>
  </si>
  <si>
    <t>Okno plastové 1800/600 kompletní dodávka, montáž, specifikace ve výpisu prvků, pozice č. 10 vč. Žaluzií</t>
  </si>
  <si>
    <t>Okno plastové 1200/1200 kompletní D+M, specifikace ve výpisu prvků, pozice č. 17 vč. Žaluzií</t>
  </si>
  <si>
    <t>Okno plastové 1200/1500 kompletní D+M, specifikace ve výpisu prvků, pozice č. 18 vč. Žaluzií</t>
  </si>
  <si>
    <t>Sestava BD a okna plastová 1500/2300 kompletní D + M, specifikace ve výpisu prvků, pozice č. 1/8.1 vč. Žaluzií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</si>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</sst>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0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19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Lanškroun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78</v>
      </c>
      <c r="B5" s="18"/>
      <c r="C5" s="19" t="s">
        <v>228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228</v>
      </c>
      <c r="D6" s="11"/>
      <c r="E6" s="12"/>
      <c r="F6" s="21" t="s">
        <v>8</v>
      </c>
      <c r="G6" s="22"/>
      <c r="O6" s="23"/>
    </row>
    <row r="7" spans="1:7" ht="12.9" customHeight="1">
      <c r="A7" s="24" t="s">
        <v>76</v>
      </c>
      <c r="B7" s="25"/>
      <c r="C7" s="26" t="s">
        <v>77</v>
      </c>
      <c r="D7" s="27"/>
      <c r="E7" s="27"/>
      <c r="F7" s="28" t="s">
        <v>9</v>
      </c>
      <c r="G7" s="22">
        <f>IF(PocetMJ=0,,ROUND((F30+F32)/PocetMJ,1))</f>
        <v>0</v>
      </c>
    </row>
    <row r="8" spans="1:9" ht="12.75">
      <c r="A8" s="29" t="s">
        <v>10</v>
      </c>
      <c r="B8" s="13"/>
      <c r="C8" s="200"/>
      <c r="D8" s="200"/>
      <c r="E8" s="201"/>
      <c r="F8" s="30" t="s">
        <v>11</v>
      </c>
      <c r="G8" s="31"/>
      <c r="H8" s="32"/>
      <c r="I8" s="33"/>
    </row>
    <row r="9" spans="1:8" ht="12.75">
      <c r="A9" s="29" t="s">
        <v>12</v>
      </c>
      <c r="B9" s="13"/>
      <c r="C9" s="200">
        <f>Projektant</f>
        <v>0</v>
      </c>
      <c r="D9" s="200"/>
      <c r="E9" s="201"/>
      <c r="F9" s="13"/>
      <c r="G9" s="34"/>
      <c r="H9" s="35"/>
    </row>
    <row r="10" spans="1:8" ht="12.75">
      <c r="A10" s="29" t="s">
        <v>13</v>
      </c>
      <c r="B10" s="13"/>
      <c r="C10" s="200" t="s">
        <v>176</v>
      </c>
      <c r="D10" s="200"/>
      <c r="E10" s="200"/>
      <c r="F10" s="36"/>
      <c r="G10" s="37"/>
      <c r="H10" s="38"/>
    </row>
    <row r="11" spans="1:57" ht="13.5" customHeight="1">
      <c r="A11" s="29" t="s">
        <v>14</v>
      </c>
      <c r="B11" s="13"/>
      <c r="C11" s="200"/>
      <c r="D11" s="200"/>
      <c r="E11" s="200"/>
      <c r="F11" s="39" t="s">
        <v>15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16</v>
      </c>
      <c r="B12" s="10"/>
      <c r="C12" s="202"/>
      <c r="D12" s="202"/>
      <c r="E12" s="202"/>
      <c r="F12" s="43" t="s">
        <v>17</v>
      </c>
      <c r="G12" s="44"/>
      <c r="H12" s="35"/>
    </row>
    <row r="13" spans="1:8" ht="28.5" customHeight="1" thickBot="1">
      <c r="A13" s="45" t="s">
        <v>18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19</v>
      </c>
      <c r="B14" s="50"/>
      <c r="C14" s="51"/>
      <c r="D14" s="52" t="s">
        <v>20</v>
      </c>
      <c r="E14" s="53"/>
      <c r="F14" s="53"/>
      <c r="G14" s="51"/>
    </row>
    <row r="15" spans="1:7" ht="15.9" customHeight="1">
      <c r="A15" s="54"/>
      <c r="B15" s="55" t="s">
        <v>21</v>
      </c>
      <c r="C15" s="56">
        <f>HSV</f>
        <v>0</v>
      </c>
      <c r="D15" s="57" t="str">
        <f>Rekapitulace!A24</f>
        <v>Ztížené výrobní podmínky</v>
      </c>
      <c r="E15" s="58"/>
      <c r="F15" s="59"/>
      <c r="G15" s="56">
        <f>Rekapitulace!I24</f>
        <v>0</v>
      </c>
    </row>
    <row r="16" spans="1:7" ht="15.9" customHeight="1">
      <c r="A16" s="54" t="s">
        <v>22</v>
      </c>
      <c r="B16" s="55" t="s">
        <v>23</v>
      </c>
      <c r="C16" s="56">
        <f>PSV</f>
        <v>0</v>
      </c>
      <c r="D16" s="9" t="str">
        <f>Rekapitulace!A25</f>
        <v>Oborová přirážka</v>
      </c>
      <c r="E16" s="60"/>
      <c r="F16" s="61"/>
      <c r="G16" s="56">
        <f>Rekapitulace!I25</f>
        <v>0</v>
      </c>
    </row>
    <row r="17" spans="1:7" ht="15.9" customHeight="1">
      <c r="A17" s="54" t="s">
        <v>24</v>
      </c>
      <c r="B17" s="55" t="s">
        <v>25</v>
      </c>
      <c r="C17" s="56">
        <f>Mont</f>
        <v>0</v>
      </c>
      <c r="D17" s="9" t="str">
        <f>Rekapitulace!A26</f>
        <v>Přesun stavebních kapacit</v>
      </c>
      <c r="E17" s="60"/>
      <c r="F17" s="61"/>
      <c r="G17" s="56">
        <f>Rekapitulace!I26</f>
        <v>0</v>
      </c>
    </row>
    <row r="18" spans="1:7" ht="15.9" customHeight="1">
      <c r="A18" s="62" t="s">
        <v>26</v>
      </c>
      <c r="B18" s="63" t="s">
        <v>27</v>
      </c>
      <c r="C18" s="56">
        <f>Dodavka</f>
        <v>0</v>
      </c>
      <c r="D18" s="9" t="str">
        <f>Rekapitulace!A27</f>
        <v>Mimostaveništní doprava</v>
      </c>
      <c r="E18" s="60"/>
      <c r="F18" s="61"/>
      <c r="G18" s="56">
        <f>Rekapitulace!I27</f>
        <v>0</v>
      </c>
    </row>
    <row r="19" spans="1:7" ht="15.9" customHeight="1">
      <c r="A19" s="64" t="s">
        <v>28</v>
      </c>
      <c r="B19" s="55"/>
      <c r="C19" s="56">
        <f>SUM(C15:C18)</f>
        <v>0</v>
      </c>
      <c r="D19" s="9" t="str">
        <f>Rekapitulace!A28</f>
        <v>Zařízení staveniště</v>
      </c>
      <c r="E19" s="60"/>
      <c r="F19" s="61"/>
      <c r="G19" s="56">
        <f>Rekapitulace!I28</f>
        <v>0</v>
      </c>
    </row>
    <row r="20" spans="1:7" ht="15.9" customHeight="1">
      <c r="A20" s="64"/>
      <c r="B20" s="55"/>
      <c r="C20" s="56"/>
      <c r="D20" s="9" t="str">
        <f>Rekapitulace!A29</f>
        <v>Provoz investora</v>
      </c>
      <c r="E20" s="60"/>
      <c r="F20" s="61"/>
      <c r="G20" s="56">
        <f>Rekapitulace!I29</f>
        <v>0</v>
      </c>
    </row>
    <row r="21" spans="1:7" ht="15.9" customHeight="1">
      <c r="A21" s="64" t="s">
        <v>29</v>
      </c>
      <c r="B21" s="55"/>
      <c r="C21" s="56">
        <f>HZS</f>
        <v>0</v>
      </c>
      <c r="D21" s="9" t="str">
        <f>Rekapitulace!A30</f>
        <v>Kompletační činnost (IČD)</v>
      </c>
      <c r="E21" s="60"/>
      <c r="F21" s="61"/>
      <c r="G21" s="56">
        <f>Rekapitulace!I30</f>
        <v>0</v>
      </c>
    </row>
    <row r="22" spans="1:7" ht="15.9" customHeight="1">
      <c r="A22" s="65" t="s">
        <v>30</v>
      </c>
      <c r="B22" s="66"/>
      <c r="C22" s="56">
        <f>C19+C21</f>
        <v>0</v>
      </c>
      <c r="D22" s="9" t="s">
        <v>31</v>
      </c>
      <c r="E22" s="60"/>
      <c r="F22" s="61"/>
      <c r="G22" s="56">
        <f>G23-SUM(G15:G21)</f>
        <v>0</v>
      </c>
    </row>
    <row r="23" spans="1:7" ht="15.9" customHeight="1" thickBot="1">
      <c r="A23" s="203" t="s">
        <v>32</v>
      </c>
      <c r="B23" s="204"/>
      <c r="C23" s="67">
        <f>C22+G23</f>
        <v>0</v>
      </c>
      <c r="D23" s="68" t="s">
        <v>33</v>
      </c>
      <c r="E23" s="69"/>
      <c r="F23" s="70"/>
      <c r="G23" s="56">
        <f>VRN</f>
        <v>0</v>
      </c>
    </row>
    <row r="24" spans="1:7" ht="12.75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 ht="12.75">
      <c r="A25" s="65" t="s">
        <v>37</v>
      </c>
      <c r="B25" s="66"/>
      <c r="C25" s="76"/>
      <c r="D25" s="66" t="s">
        <v>37</v>
      </c>
      <c r="E25" s="77"/>
      <c r="F25" s="78" t="s">
        <v>37</v>
      </c>
      <c r="G25" s="79"/>
    </row>
    <row r="26" spans="1:7" ht="37.5" customHeight="1">
      <c r="A26" s="65" t="s">
        <v>38</v>
      </c>
      <c r="B26" s="80"/>
      <c r="C26" s="76"/>
      <c r="D26" s="66" t="s">
        <v>38</v>
      </c>
      <c r="E26" s="77"/>
      <c r="F26" s="78" t="s">
        <v>38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39</v>
      </c>
      <c r="B28" s="66"/>
      <c r="C28" s="76"/>
      <c r="D28" s="78" t="s">
        <v>40</v>
      </c>
      <c r="E28" s="76"/>
      <c r="F28" s="82" t="s">
        <v>40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41</v>
      </c>
      <c r="B30" s="86"/>
      <c r="C30" s="87">
        <v>15</v>
      </c>
      <c r="D30" s="86" t="s">
        <v>42</v>
      </c>
      <c r="E30" s="88"/>
      <c r="F30" s="205">
        <f>C23-F32</f>
        <v>0</v>
      </c>
      <c r="G30" s="206"/>
    </row>
    <row r="31" spans="1:7" ht="12.75">
      <c r="A31" s="85" t="s">
        <v>43</v>
      </c>
      <c r="B31" s="86"/>
      <c r="C31" s="87">
        <f>SazbaDPH1</f>
        <v>15</v>
      </c>
      <c r="D31" s="86" t="s">
        <v>44</v>
      </c>
      <c r="E31" s="88"/>
      <c r="F31" s="205">
        <f>ROUND(PRODUCT(F30,C31/100),0)</f>
        <v>0</v>
      </c>
      <c r="G31" s="206"/>
    </row>
    <row r="32" spans="1:7" ht="12.75">
      <c r="A32" s="85" t="s">
        <v>41</v>
      </c>
      <c r="B32" s="86"/>
      <c r="C32" s="87">
        <v>0</v>
      </c>
      <c r="D32" s="86" t="s">
        <v>44</v>
      </c>
      <c r="E32" s="88"/>
      <c r="F32" s="205">
        <v>0</v>
      </c>
      <c r="G32" s="206"/>
    </row>
    <row r="33" spans="1:7" ht="12.75">
      <c r="A33" s="85" t="s">
        <v>43</v>
      </c>
      <c r="B33" s="89"/>
      <c r="C33" s="90">
        <f>SazbaDPH2</f>
        <v>0</v>
      </c>
      <c r="D33" s="86" t="s">
        <v>44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45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46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5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5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5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5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5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5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3"/>
  <sheetViews>
    <sheetView workbookViewId="0" topLeftCell="A4">
      <selection activeCell="E7" sqref="E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209" t="s">
        <v>47</v>
      </c>
      <c r="B1" s="210"/>
      <c r="C1" s="97" t="str">
        <f>CONCATENATE(cislostavby," ",nazevstavby)</f>
        <v xml:space="preserve"> Výměna výplní otvorů objektů v majetku města</v>
      </c>
      <c r="D1" s="98"/>
      <c r="E1" s="99"/>
      <c r="F1" s="98"/>
      <c r="G1" s="100" t="s">
        <v>48</v>
      </c>
      <c r="H1" s="101" t="s">
        <v>72</v>
      </c>
      <c r="I1" s="102"/>
    </row>
    <row r="2" spans="1:9" ht="13.8" thickBot="1">
      <c r="A2" s="211" t="s">
        <v>49</v>
      </c>
      <c r="B2" s="212"/>
      <c r="C2" s="103" t="str">
        <f>CONCATENATE(cisloobjektu," ",nazevobjektu)</f>
        <v>014 BD Kežmarská, Lanškroun</v>
      </c>
      <c r="D2" s="104"/>
      <c r="E2" s="105"/>
      <c r="F2" s="104"/>
      <c r="G2" s="213" t="s">
        <v>79</v>
      </c>
      <c r="H2" s="214"/>
      <c r="I2" s="215"/>
    </row>
    <row r="3" spans="1:9" ht="13.8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9" ht="13.8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8" thickBot="1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29</v>
      </c>
    </row>
    <row r="7" spans="1:9" s="35" customFormat="1" ht="12.75">
      <c r="A7" s="193" t="str">
        <f>Položky!B7</f>
        <v>61</v>
      </c>
      <c r="B7" s="115" t="str">
        <f>Položky!C7</f>
        <v>Upravy povrchů vnitřní</v>
      </c>
      <c r="C7" s="66"/>
      <c r="D7" s="116"/>
      <c r="E7" s="194">
        <f>Položky!BA12</f>
        <v>0</v>
      </c>
      <c r="F7" s="195">
        <f>Položky!BB12</f>
        <v>0</v>
      </c>
      <c r="G7" s="195">
        <f>Položky!BC12</f>
        <v>0</v>
      </c>
      <c r="H7" s="195">
        <f>Položky!BD12</f>
        <v>0</v>
      </c>
      <c r="I7" s="196">
        <f>Položky!BE12</f>
        <v>0</v>
      </c>
    </row>
    <row r="8" spans="1:9" s="35" customFormat="1" ht="12.75">
      <c r="A8" s="193" t="str">
        <f>Položky!B13</f>
        <v>62</v>
      </c>
      <c r="B8" s="115" t="str">
        <f>Položky!C13</f>
        <v>Úpravy povrchů vnější</v>
      </c>
      <c r="C8" s="66"/>
      <c r="D8" s="116"/>
      <c r="E8" s="194">
        <f>Položky!BA18</f>
        <v>0</v>
      </c>
      <c r="F8" s="195">
        <f>Položky!BB18</f>
        <v>0</v>
      </c>
      <c r="G8" s="195">
        <f>Položky!BC18</f>
        <v>0</v>
      </c>
      <c r="H8" s="195">
        <f>Položky!BD18</f>
        <v>0</v>
      </c>
      <c r="I8" s="196">
        <f>Položky!BE18</f>
        <v>0</v>
      </c>
    </row>
    <row r="9" spans="1:9" s="35" customFormat="1" ht="12.75">
      <c r="A9" s="193" t="str">
        <f>Položky!B19</f>
        <v>63</v>
      </c>
      <c r="B9" s="115" t="str">
        <f>Položky!C19</f>
        <v>Podlahy a podlahové konstrukce</v>
      </c>
      <c r="C9" s="66"/>
      <c r="D9" s="116"/>
      <c r="E9" s="194">
        <f>Položky!BA21</f>
        <v>0</v>
      </c>
      <c r="F9" s="195">
        <f>Položky!BB21</f>
        <v>0</v>
      </c>
      <c r="G9" s="195">
        <f>Položky!BC21</f>
        <v>0</v>
      </c>
      <c r="H9" s="195">
        <f>Položky!BD21</f>
        <v>0</v>
      </c>
      <c r="I9" s="196">
        <f>Položky!BE21</f>
        <v>0</v>
      </c>
    </row>
    <row r="10" spans="1:9" s="35" customFormat="1" ht="12.75">
      <c r="A10" s="193" t="str">
        <f>Položky!B22</f>
        <v>64</v>
      </c>
      <c r="B10" s="115" t="str">
        <f>Položky!C22</f>
        <v>Výplně otvorů</v>
      </c>
      <c r="C10" s="66"/>
      <c r="D10" s="116"/>
      <c r="E10" s="194">
        <f>Položky!BA24</f>
        <v>0</v>
      </c>
      <c r="F10" s="195">
        <f>Položky!BB24</f>
        <v>0</v>
      </c>
      <c r="G10" s="195">
        <f>Položky!BC24</f>
        <v>0</v>
      </c>
      <c r="H10" s="195">
        <f>Položky!BD24</f>
        <v>0</v>
      </c>
      <c r="I10" s="196">
        <f>Položky!BE24</f>
        <v>0</v>
      </c>
    </row>
    <row r="11" spans="1:9" s="35" customFormat="1" ht="12.75">
      <c r="A11" s="193" t="str">
        <f>Položky!B25</f>
        <v>94</v>
      </c>
      <c r="B11" s="115" t="str">
        <f>Položky!C25</f>
        <v>Lešení a stavební výtahy</v>
      </c>
      <c r="C11" s="66"/>
      <c r="D11" s="116"/>
      <c r="E11" s="194">
        <f>Položky!BA27</f>
        <v>0</v>
      </c>
      <c r="F11" s="195">
        <f>Položky!BB27</f>
        <v>0</v>
      </c>
      <c r="G11" s="195">
        <f>Položky!BC27</f>
        <v>0</v>
      </c>
      <c r="H11" s="195">
        <f>Položky!BD27</f>
        <v>0</v>
      </c>
      <c r="I11" s="196">
        <f>Položky!BE27</f>
        <v>0</v>
      </c>
    </row>
    <row r="12" spans="1:9" s="35" customFormat="1" ht="12.75">
      <c r="A12" s="193" t="str">
        <f>Položky!B28</f>
        <v>95</v>
      </c>
      <c r="B12" s="115" t="str">
        <f>Položky!C28</f>
        <v>Dokončovací konstrukce na pozemních stavbách</v>
      </c>
      <c r="C12" s="66"/>
      <c r="D12" s="116"/>
      <c r="E12" s="194">
        <f>Položky!BA32</f>
        <v>0</v>
      </c>
      <c r="F12" s="195">
        <f>Položky!BB32</f>
        <v>0</v>
      </c>
      <c r="G12" s="195">
        <f>Položky!BC32</f>
        <v>0</v>
      </c>
      <c r="H12" s="195">
        <f>Položky!BD32</f>
        <v>0</v>
      </c>
      <c r="I12" s="196">
        <f>Položky!BE32</f>
        <v>0</v>
      </c>
    </row>
    <row r="13" spans="1:9" s="35" customFormat="1" ht="12.75">
      <c r="A13" s="193" t="str">
        <f>Položky!B33</f>
        <v>96</v>
      </c>
      <c r="B13" s="115" t="str">
        <f>Položky!C33</f>
        <v>Bourání konstrukcí</v>
      </c>
      <c r="C13" s="66"/>
      <c r="D13" s="116"/>
      <c r="E13" s="194">
        <f>Položky!BA40</f>
        <v>0</v>
      </c>
      <c r="F13" s="195">
        <f>Položky!BB40</f>
        <v>0</v>
      </c>
      <c r="G13" s="195">
        <f>Položky!BC40</f>
        <v>0</v>
      </c>
      <c r="H13" s="195">
        <f>Položky!BD40</f>
        <v>0</v>
      </c>
      <c r="I13" s="196">
        <f>Položky!BE40</f>
        <v>0</v>
      </c>
    </row>
    <row r="14" spans="1:9" s="35" customFormat="1" ht="12.75">
      <c r="A14" s="193" t="str">
        <f>Položky!B41</f>
        <v>99</v>
      </c>
      <c r="B14" s="115" t="str">
        <f>Položky!C41</f>
        <v>Staveništní přesun hmot</v>
      </c>
      <c r="C14" s="66"/>
      <c r="D14" s="116"/>
      <c r="E14" s="194">
        <f>Položky!BA43</f>
        <v>0</v>
      </c>
      <c r="F14" s="195">
        <f>Položky!BB43</f>
        <v>0</v>
      </c>
      <c r="G14" s="195">
        <f>Položky!BC43</f>
        <v>0</v>
      </c>
      <c r="H14" s="195">
        <f>Položky!BD43</f>
        <v>0</v>
      </c>
      <c r="I14" s="196">
        <f>Položky!BE43</f>
        <v>0</v>
      </c>
    </row>
    <row r="15" spans="1:9" s="35" customFormat="1" ht="12.75">
      <c r="A15" s="193" t="str">
        <f>Položky!B44</f>
        <v>764</v>
      </c>
      <c r="B15" s="115" t="str">
        <f>Položky!C44</f>
        <v>Konstrukce klempířské</v>
      </c>
      <c r="C15" s="66"/>
      <c r="D15" s="116"/>
      <c r="E15" s="194">
        <f>Položky!BA47</f>
        <v>0</v>
      </c>
      <c r="F15" s="195">
        <f>Položky!BB47</f>
        <v>0</v>
      </c>
      <c r="G15" s="195">
        <f>Položky!BC47</f>
        <v>0</v>
      </c>
      <c r="H15" s="195">
        <f>Položky!BD47</f>
        <v>0</v>
      </c>
      <c r="I15" s="196">
        <f>Položky!BE47</f>
        <v>0</v>
      </c>
    </row>
    <row r="16" spans="1:9" s="35" customFormat="1" ht="12.75">
      <c r="A16" s="193" t="str">
        <f>Položky!B48</f>
        <v>766</v>
      </c>
      <c r="B16" s="115" t="str">
        <f>Položky!C48</f>
        <v>Konstrukce truhlářské</v>
      </c>
      <c r="C16" s="66"/>
      <c r="D16" s="116"/>
      <c r="E16" s="194">
        <f>Položky!BA78</f>
        <v>0</v>
      </c>
      <c r="F16" s="195">
        <f>Položky!BB78</f>
        <v>0</v>
      </c>
      <c r="G16" s="195">
        <f>Položky!BC78</f>
        <v>0</v>
      </c>
      <c r="H16" s="195">
        <f>Položky!BD78</f>
        <v>0</v>
      </c>
      <c r="I16" s="196">
        <f>Položky!BE78</f>
        <v>0</v>
      </c>
    </row>
    <row r="17" spans="1:9" s="35" customFormat="1" ht="12.75">
      <c r="A17" s="193" t="str">
        <f>Položky!B79</f>
        <v>784</v>
      </c>
      <c r="B17" s="115" t="str">
        <f>Položky!C79</f>
        <v>Malby</v>
      </c>
      <c r="C17" s="66"/>
      <c r="D17" s="116"/>
      <c r="E17" s="194">
        <f>Položky!BA82</f>
        <v>0</v>
      </c>
      <c r="F17" s="195">
        <f>Položky!BB82</f>
        <v>0</v>
      </c>
      <c r="G17" s="195">
        <f>Položky!BC82</f>
        <v>0</v>
      </c>
      <c r="H17" s="195">
        <f>Položky!BD82</f>
        <v>0</v>
      </c>
      <c r="I17" s="196">
        <f>Položky!BE82</f>
        <v>0</v>
      </c>
    </row>
    <row r="18" spans="1:9" s="35" customFormat="1" ht="13.8" thickBot="1">
      <c r="A18" s="193" t="str">
        <f>Položky!B83</f>
        <v>D96</v>
      </c>
      <c r="B18" s="115" t="str">
        <f>Položky!C83</f>
        <v>Přesuny suti a vybouraných hmot</v>
      </c>
      <c r="C18" s="66"/>
      <c r="D18" s="116"/>
      <c r="E18" s="194">
        <f>Položky!BA89</f>
        <v>0</v>
      </c>
      <c r="F18" s="195">
        <f>Položky!BB89</f>
        <v>0</v>
      </c>
      <c r="G18" s="195">
        <f>Položky!BC89</f>
        <v>0</v>
      </c>
      <c r="H18" s="195">
        <f>Položky!BD89</f>
        <v>0</v>
      </c>
      <c r="I18" s="196">
        <f>Položky!BE89</f>
        <v>0</v>
      </c>
    </row>
    <row r="19" spans="1:9" s="123" customFormat="1" ht="13.8" thickBot="1">
      <c r="A19" s="117"/>
      <c r="B19" s="118" t="s">
        <v>56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9" ht="12.75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>
      <c r="A21" s="107" t="s">
        <v>57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9" ht="13.8" thickBot="1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1" t="s">
        <v>58</v>
      </c>
      <c r="B23" s="72"/>
      <c r="C23" s="72"/>
      <c r="D23" s="125"/>
      <c r="E23" s="126" t="s">
        <v>59</v>
      </c>
      <c r="F23" s="127" t="s">
        <v>60</v>
      </c>
      <c r="G23" s="128" t="s">
        <v>61</v>
      </c>
      <c r="H23" s="129"/>
      <c r="I23" s="130" t="s">
        <v>59</v>
      </c>
    </row>
    <row r="24" spans="1:53" ht="12.75">
      <c r="A24" s="64" t="s">
        <v>168</v>
      </c>
      <c r="B24" s="55"/>
      <c r="C24" s="55"/>
      <c r="D24" s="131"/>
      <c r="E24" s="132"/>
      <c r="F24" s="133"/>
      <c r="G24" s="134">
        <f aca="true" t="shared" si="0" ref="G24:G31">CHOOSE(BA24+1,HSV+PSV,HSV+PSV+Mont,HSV+PSV+Dodavka+Mont,HSV,PSV,Mont,Dodavka,Mont+Dodavka,0)</f>
        <v>0</v>
      </c>
      <c r="H24" s="135"/>
      <c r="I24" s="136">
        <f aca="true" t="shared" si="1" ref="I24:I31">E24+F24*G24/100</f>
        <v>0</v>
      </c>
      <c r="BA24">
        <v>0</v>
      </c>
    </row>
    <row r="25" spans="1:53" ht="12.75">
      <c r="A25" s="64" t="s">
        <v>169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170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171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172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3" ht="12.75">
      <c r="A29" s="64" t="s">
        <v>173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174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3" ht="12.75">
      <c r="A31" s="64" t="s">
        <v>175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9" ht="13.8" thickBot="1">
      <c r="A32" s="137"/>
      <c r="B32" s="138" t="s">
        <v>62</v>
      </c>
      <c r="C32" s="139"/>
      <c r="D32" s="140"/>
      <c r="E32" s="141"/>
      <c r="F32" s="142"/>
      <c r="G32" s="142"/>
      <c r="H32" s="216">
        <f>SUM(I24:I31)</f>
        <v>0</v>
      </c>
      <c r="I32" s="217"/>
    </row>
    <row r="34" spans="2:9" ht="12.75">
      <c r="B34" s="123"/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</sheetData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62"/>
  <sheetViews>
    <sheetView showGridLines="0" showZeros="0" zoomScale="75" zoomScaleNormal="75" workbookViewId="0" topLeftCell="A1">
      <selection activeCell="A1" sqref="A1:G1"/>
    </sheetView>
  </sheetViews>
  <sheetFormatPr defaultColWidth="9.125" defaultRowHeight="12.75"/>
  <cols>
    <col min="1" max="1" width="4.50390625" style="146" customWidth="1"/>
    <col min="2" max="2" width="11.50390625" style="146" customWidth="1"/>
    <col min="3" max="3" width="40.50390625" style="146" customWidth="1"/>
    <col min="4" max="4" width="5.50390625" style="146" customWidth="1"/>
    <col min="5" max="5" width="8.50390625" style="187" customWidth="1"/>
    <col min="6" max="6" width="9.875" style="146" customWidth="1"/>
    <col min="7" max="7" width="13.875" style="146" customWidth="1"/>
    <col min="8" max="11" width="9.125" style="146" customWidth="1"/>
    <col min="12" max="12" width="75.50390625" style="146" customWidth="1"/>
    <col min="13" max="13" width="45.375" style="146" customWidth="1"/>
    <col min="14" max="16384" width="9.125" style="146" customWidth="1"/>
  </cols>
  <sheetData>
    <row r="1" spans="1:7" ht="15.6">
      <c r="A1" s="218" t="s">
        <v>75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8" thickTop="1">
      <c r="A3" s="209" t="s">
        <v>47</v>
      </c>
      <c r="B3" s="210"/>
      <c r="C3" s="97" t="str">
        <f>CONCATENATE(cislostavby," ",nazevstavby)</f>
        <v xml:space="preserve"> Výměna výplní otvorů objektů v majetku města</v>
      </c>
      <c r="D3" s="151"/>
      <c r="E3" s="152" t="s">
        <v>63</v>
      </c>
      <c r="F3" s="153" t="str">
        <f>Rekapitulace!H1</f>
        <v>1</v>
      </c>
      <c r="G3" s="154"/>
    </row>
    <row r="4" spans="1:7" ht="13.8" thickBot="1">
      <c r="A4" s="219" t="s">
        <v>49</v>
      </c>
      <c r="B4" s="212"/>
      <c r="C4" s="103" t="str">
        <f>CONCATENATE(cisloobjektu," ",nazevobjektu)</f>
        <v>014 BD Kežmarská, Lanškroun</v>
      </c>
      <c r="D4" s="155"/>
      <c r="E4" s="220" t="str">
        <f>Rekapitulace!G2</f>
        <v>Lanškroun</v>
      </c>
      <c r="F4" s="221"/>
      <c r="G4" s="222"/>
    </row>
    <row r="5" spans="1:7" ht="13.8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64</v>
      </c>
      <c r="B6" s="160" t="s">
        <v>65</v>
      </c>
      <c r="C6" s="160" t="s">
        <v>66</v>
      </c>
      <c r="D6" s="160" t="s">
        <v>67</v>
      </c>
      <c r="E6" s="161" t="s">
        <v>68</v>
      </c>
      <c r="F6" s="160" t="s">
        <v>69</v>
      </c>
      <c r="G6" s="162" t="s">
        <v>70</v>
      </c>
    </row>
    <row r="7" spans="1:15" ht="12.75">
      <c r="A7" s="163" t="s">
        <v>71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20.4">
      <c r="A8" s="171">
        <v>1</v>
      </c>
      <c r="B8" s="172" t="s">
        <v>82</v>
      </c>
      <c r="C8" s="173" t="s">
        <v>83</v>
      </c>
      <c r="D8" s="174" t="s">
        <v>84</v>
      </c>
      <c r="E8" s="197">
        <v>959.1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0.00238</v>
      </c>
    </row>
    <row r="9" spans="1:104" ht="20.4">
      <c r="A9" s="171">
        <v>2</v>
      </c>
      <c r="B9" s="172" t="s">
        <v>85</v>
      </c>
      <c r="C9" s="173" t="s">
        <v>86</v>
      </c>
      <c r="D9" s="174" t="s">
        <v>84</v>
      </c>
      <c r="E9" s="197">
        <v>959.1</v>
      </c>
      <c r="F9" s="175"/>
      <c r="G9" s="176">
        <f>E9*F9</f>
        <v>0</v>
      </c>
      <c r="O9" s="170">
        <v>2</v>
      </c>
      <c r="AA9" s="146">
        <v>12</v>
      </c>
      <c r="AB9" s="146">
        <v>0</v>
      </c>
      <c r="AC9" s="146">
        <v>2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12</v>
      </c>
      <c r="CB9" s="170">
        <v>0</v>
      </c>
      <c r="CZ9" s="146">
        <v>0</v>
      </c>
    </row>
    <row r="10" spans="1:104" ht="20.4">
      <c r="A10" s="171">
        <v>3</v>
      </c>
      <c r="B10" s="172" t="s">
        <v>87</v>
      </c>
      <c r="C10" s="173" t="s">
        <v>88</v>
      </c>
      <c r="D10" s="174" t="s">
        <v>84</v>
      </c>
      <c r="E10" s="197">
        <v>959.1</v>
      </c>
      <c r="F10" s="175"/>
      <c r="G10" s="176">
        <f>E10*F10</f>
        <v>0</v>
      </c>
      <c r="O10" s="170">
        <v>2</v>
      </c>
      <c r="AA10" s="146">
        <v>12</v>
      </c>
      <c r="AB10" s="146">
        <v>0</v>
      </c>
      <c r="AC10" s="146">
        <v>3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0">
        <v>12</v>
      </c>
      <c r="CB10" s="170">
        <v>0</v>
      </c>
      <c r="CZ10" s="146">
        <v>0</v>
      </c>
    </row>
    <row r="11" spans="1:104" ht="12.75">
      <c r="A11" s="171">
        <v>4</v>
      </c>
      <c r="B11" s="172" t="s">
        <v>89</v>
      </c>
      <c r="C11" s="173" t="s">
        <v>90</v>
      </c>
      <c r="D11" s="174" t="s">
        <v>84</v>
      </c>
      <c r="E11" s="175">
        <v>762</v>
      </c>
      <c r="F11" s="175"/>
      <c r="G11" s="176">
        <f>E11*F11</f>
        <v>0</v>
      </c>
      <c r="O11" s="170">
        <v>2</v>
      </c>
      <c r="AA11" s="146">
        <v>12</v>
      </c>
      <c r="AB11" s="146">
        <v>0</v>
      </c>
      <c r="AC11" s="146">
        <v>4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0">
        <v>12</v>
      </c>
      <c r="CB11" s="170">
        <v>0</v>
      </c>
      <c r="CZ11" s="146">
        <v>0</v>
      </c>
    </row>
    <row r="12" spans="1:57" ht="12.75">
      <c r="A12" s="177"/>
      <c r="B12" s="178" t="s">
        <v>73</v>
      </c>
      <c r="C12" s="179" t="str">
        <f>CONCATENATE(B7," ",C7)</f>
        <v>61 Upravy povrchů vnitřní</v>
      </c>
      <c r="D12" s="180"/>
      <c r="E12" s="181"/>
      <c r="F12" s="182"/>
      <c r="G12" s="183">
        <f>SUM(G7:G11)</f>
        <v>0</v>
      </c>
      <c r="O12" s="170">
        <v>4</v>
      </c>
      <c r="BA12" s="184">
        <f>SUM(BA7:BA11)</f>
        <v>0</v>
      </c>
      <c r="BB12" s="184">
        <f>SUM(BB7:BB11)</f>
        <v>0</v>
      </c>
      <c r="BC12" s="184">
        <f>SUM(BC7:BC11)</f>
        <v>0</v>
      </c>
      <c r="BD12" s="184">
        <f>SUM(BD7:BD11)</f>
        <v>0</v>
      </c>
      <c r="BE12" s="184">
        <f>SUM(BE7:BE11)</f>
        <v>0</v>
      </c>
    </row>
    <row r="13" spans="1:15" ht="12.75">
      <c r="A13" s="163" t="s">
        <v>71</v>
      </c>
      <c r="B13" s="164" t="s">
        <v>91</v>
      </c>
      <c r="C13" s="165" t="s">
        <v>92</v>
      </c>
      <c r="D13" s="166"/>
      <c r="E13" s="167"/>
      <c r="F13" s="167"/>
      <c r="G13" s="168"/>
      <c r="H13" s="169"/>
      <c r="I13" s="169"/>
      <c r="O13" s="170">
        <v>1</v>
      </c>
    </row>
    <row r="14" spans="1:104" ht="12.75">
      <c r="A14" s="171">
        <v>5</v>
      </c>
      <c r="B14" s="172" t="s">
        <v>93</v>
      </c>
      <c r="C14" s="173" t="s">
        <v>94</v>
      </c>
      <c r="D14" s="174" t="s">
        <v>84</v>
      </c>
      <c r="E14" s="197">
        <v>959.1</v>
      </c>
      <c r="F14" s="175"/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0">
        <v>1</v>
      </c>
      <c r="CB14" s="170">
        <v>1</v>
      </c>
      <c r="CZ14" s="146">
        <v>0.05752</v>
      </c>
    </row>
    <row r="15" spans="1:104" ht="12.75">
      <c r="A15" s="171">
        <v>6</v>
      </c>
      <c r="B15" s="172" t="s">
        <v>95</v>
      </c>
      <c r="C15" s="173" t="s">
        <v>96</v>
      </c>
      <c r="D15" s="174" t="s">
        <v>84</v>
      </c>
      <c r="E15" s="175">
        <v>197.1</v>
      </c>
      <c r="F15" s="175"/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0">
        <v>1</v>
      </c>
      <c r="CB15" s="170">
        <v>1</v>
      </c>
      <c r="CZ15" s="146">
        <v>0.0212</v>
      </c>
    </row>
    <row r="16" spans="1:104" ht="20.4">
      <c r="A16" s="171">
        <v>7</v>
      </c>
      <c r="B16" s="172" t="s">
        <v>97</v>
      </c>
      <c r="C16" s="173" t="s">
        <v>98</v>
      </c>
      <c r="D16" s="174" t="s">
        <v>84</v>
      </c>
      <c r="E16" s="197">
        <v>959.1</v>
      </c>
      <c r="F16" s="175"/>
      <c r="G16" s="176">
        <f>E16*F16</f>
        <v>0</v>
      </c>
      <c r="O16" s="170">
        <v>2</v>
      </c>
      <c r="AA16" s="146">
        <v>12</v>
      </c>
      <c r="AB16" s="146">
        <v>0</v>
      </c>
      <c r="AC16" s="146">
        <v>5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12</v>
      </c>
      <c r="CB16" s="170">
        <v>0</v>
      </c>
      <c r="CZ16" s="146">
        <v>0</v>
      </c>
    </row>
    <row r="17" spans="1:104" ht="20.4">
      <c r="A17" s="171">
        <v>8</v>
      </c>
      <c r="B17" s="172" t="s">
        <v>99</v>
      </c>
      <c r="C17" s="173" t="s">
        <v>100</v>
      </c>
      <c r="D17" s="174" t="s">
        <v>84</v>
      </c>
      <c r="E17" s="197">
        <v>1263.22</v>
      </c>
      <c r="F17" s="175"/>
      <c r="G17" s="176">
        <f>E17*F17</f>
        <v>0</v>
      </c>
      <c r="O17" s="170">
        <v>2</v>
      </c>
      <c r="AA17" s="146">
        <v>12</v>
      </c>
      <c r="AB17" s="146">
        <v>0</v>
      </c>
      <c r="AC17" s="146">
        <v>6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0">
        <v>12</v>
      </c>
      <c r="CB17" s="170">
        <v>0</v>
      </c>
      <c r="CZ17" s="146">
        <v>0</v>
      </c>
    </row>
    <row r="18" spans="1:57" ht="12.75">
      <c r="A18" s="177"/>
      <c r="B18" s="178" t="s">
        <v>73</v>
      </c>
      <c r="C18" s="179" t="str">
        <f>CONCATENATE(B13," ",C13)</f>
        <v>62 Úpravy povrchů vnější</v>
      </c>
      <c r="D18" s="180"/>
      <c r="E18" s="181"/>
      <c r="F18" s="182"/>
      <c r="G18" s="183">
        <f>SUM(G13:G17)</f>
        <v>0</v>
      </c>
      <c r="O18" s="170">
        <v>4</v>
      </c>
      <c r="BA18" s="184">
        <f>SUM(BA13:BA17)</f>
        <v>0</v>
      </c>
      <c r="BB18" s="184">
        <f>SUM(BB13:BB17)</f>
        <v>0</v>
      </c>
      <c r="BC18" s="184">
        <f>SUM(BC13:BC17)</f>
        <v>0</v>
      </c>
      <c r="BD18" s="184">
        <f>SUM(BD13:BD17)</f>
        <v>0</v>
      </c>
      <c r="BE18" s="184">
        <f>SUM(BE13:BE17)</f>
        <v>0</v>
      </c>
    </row>
    <row r="19" spans="1:15" ht="12.75">
      <c r="A19" s="163" t="s">
        <v>71</v>
      </c>
      <c r="B19" s="164" t="s">
        <v>101</v>
      </c>
      <c r="C19" s="165" t="s">
        <v>102</v>
      </c>
      <c r="D19" s="166"/>
      <c r="E19" s="167"/>
      <c r="F19" s="167"/>
      <c r="G19" s="168"/>
      <c r="H19" s="169"/>
      <c r="I19" s="169"/>
      <c r="O19" s="170">
        <v>1</v>
      </c>
    </row>
    <row r="20" spans="1:104" ht="12.75">
      <c r="A20" s="171">
        <v>9</v>
      </c>
      <c r="B20" s="172" t="s">
        <v>103</v>
      </c>
      <c r="C20" s="173" t="s">
        <v>104</v>
      </c>
      <c r="D20" s="174" t="s">
        <v>84</v>
      </c>
      <c r="E20" s="175">
        <v>28.4</v>
      </c>
      <c r="F20" s="175"/>
      <c r="G20" s="176">
        <f>E20*F20</f>
        <v>0</v>
      </c>
      <c r="O20" s="170">
        <v>2</v>
      </c>
      <c r="AA20" s="146">
        <v>12</v>
      </c>
      <c r="AB20" s="146">
        <v>0</v>
      </c>
      <c r="AC20" s="146">
        <v>7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12</v>
      </c>
      <c r="CB20" s="170">
        <v>0</v>
      </c>
      <c r="CZ20" s="146">
        <v>0</v>
      </c>
    </row>
    <row r="21" spans="1:57" ht="12.75">
      <c r="A21" s="177"/>
      <c r="B21" s="178" t="s">
        <v>73</v>
      </c>
      <c r="C21" s="179" t="str">
        <f>CONCATENATE(B19," ",C19)</f>
        <v>63 Podlahy a podlahové konstrukce</v>
      </c>
      <c r="D21" s="180"/>
      <c r="E21" s="181"/>
      <c r="F21" s="182"/>
      <c r="G21" s="183">
        <f>SUM(G19:G20)</f>
        <v>0</v>
      </c>
      <c r="O21" s="170">
        <v>4</v>
      </c>
      <c r="BA21" s="184">
        <f>SUM(BA19:BA20)</f>
        <v>0</v>
      </c>
      <c r="BB21" s="184">
        <f>SUM(BB19:BB20)</f>
        <v>0</v>
      </c>
      <c r="BC21" s="184">
        <f>SUM(BC19:BC20)</f>
        <v>0</v>
      </c>
      <c r="BD21" s="184">
        <f>SUM(BD19:BD20)</f>
        <v>0</v>
      </c>
      <c r="BE21" s="184">
        <f>SUM(BE19:BE20)</f>
        <v>0</v>
      </c>
    </row>
    <row r="22" spans="1:15" ht="12.75">
      <c r="A22" s="163" t="s">
        <v>71</v>
      </c>
      <c r="B22" s="164" t="s">
        <v>105</v>
      </c>
      <c r="C22" s="165" t="s">
        <v>106</v>
      </c>
      <c r="D22" s="166"/>
      <c r="E22" s="167"/>
      <c r="F22" s="167"/>
      <c r="G22" s="168"/>
      <c r="H22" s="169"/>
      <c r="I22" s="169"/>
      <c r="O22" s="170">
        <v>1</v>
      </c>
    </row>
    <row r="23" spans="1:104" ht="20.4">
      <c r="A23" s="171">
        <v>10</v>
      </c>
      <c r="B23" s="172" t="s">
        <v>107</v>
      </c>
      <c r="C23" s="173" t="s">
        <v>198</v>
      </c>
      <c r="D23" s="174" t="s">
        <v>84</v>
      </c>
      <c r="E23" s="175">
        <v>288.77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1</v>
      </c>
      <c r="CB23" s="170">
        <v>1</v>
      </c>
      <c r="CZ23" s="146">
        <v>0.00486</v>
      </c>
    </row>
    <row r="24" spans="1:57" ht="12.75">
      <c r="A24" s="177"/>
      <c r="B24" s="178" t="s">
        <v>73</v>
      </c>
      <c r="C24" s="179" t="str">
        <f>CONCATENATE(B22," ",C22)</f>
        <v>64 Výplně otvorů</v>
      </c>
      <c r="D24" s="180"/>
      <c r="E24" s="181"/>
      <c r="F24" s="182"/>
      <c r="G24" s="183">
        <f>SUM(G22:G23)</f>
        <v>0</v>
      </c>
      <c r="O24" s="170">
        <v>4</v>
      </c>
      <c r="BA24" s="184">
        <f>SUM(BA22:BA23)</f>
        <v>0</v>
      </c>
      <c r="BB24" s="184">
        <f>SUM(BB22:BB23)</f>
        <v>0</v>
      </c>
      <c r="BC24" s="184">
        <f>SUM(BC22:BC23)</f>
        <v>0</v>
      </c>
      <c r="BD24" s="184">
        <f>SUM(BD22:BD23)</f>
        <v>0</v>
      </c>
      <c r="BE24" s="184">
        <f>SUM(BE22:BE23)</f>
        <v>0</v>
      </c>
    </row>
    <row r="25" spans="1:15" ht="12.75">
      <c r="A25" s="163" t="s">
        <v>71</v>
      </c>
      <c r="B25" s="164" t="s">
        <v>108</v>
      </c>
      <c r="C25" s="165" t="s">
        <v>109</v>
      </c>
      <c r="D25" s="166"/>
      <c r="E25" s="167"/>
      <c r="F25" s="167"/>
      <c r="G25" s="168"/>
      <c r="H25" s="169"/>
      <c r="I25" s="169"/>
      <c r="O25" s="170">
        <v>1</v>
      </c>
    </row>
    <row r="26" spans="1:104" ht="20.4">
      <c r="A26" s="171">
        <v>11</v>
      </c>
      <c r="B26" s="172" t="s">
        <v>110</v>
      </c>
      <c r="C26" s="173" t="s">
        <v>111</v>
      </c>
      <c r="D26" s="174" t="s">
        <v>112</v>
      </c>
      <c r="E26" s="175">
        <v>1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0">
        <v>1</v>
      </c>
      <c r="CB26" s="170">
        <v>1</v>
      </c>
      <c r="CZ26" s="146">
        <v>0.00592</v>
      </c>
    </row>
    <row r="27" spans="1:57" ht="12.75">
      <c r="A27" s="177"/>
      <c r="B27" s="178" t="s">
        <v>73</v>
      </c>
      <c r="C27" s="179" t="str">
        <f>CONCATENATE(B25," ",C25)</f>
        <v>94 Lešení a stavební výtahy</v>
      </c>
      <c r="D27" s="180"/>
      <c r="E27" s="181"/>
      <c r="F27" s="182"/>
      <c r="G27" s="183">
        <f>SUM(G25:G26)</f>
        <v>0</v>
      </c>
      <c r="O27" s="170">
        <v>4</v>
      </c>
      <c r="BA27" s="184">
        <f>SUM(BA25:BA26)</f>
        <v>0</v>
      </c>
      <c r="BB27" s="184">
        <f>SUM(BB25:BB26)</f>
        <v>0</v>
      </c>
      <c r="BC27" s="184">
        <f>SUM(BC25:BC26)</f>
        <v>0</v>
      </c>
      <c r="BD27" s="184">
        <f>SUM(BD25:BD26)</f>
        <v>0</v>
      </c>
      <c r="BE27" s="184">
        <f>SUM(BE25:BE26)</f>
        <v>0</v>
      </c>
    </row>
    <row r="28" spans="1:15" ht="12.75">
      <c r="A28" s="163" t="s">
        <v>71</v>
      </c>
      <c r="B28" s="164" t="s">
        <v>113</v>
      </c>
      <c r="C28" s="165" t="s">
        <v>114</v>
      </c>
      <c r="D28" s="166"/>
      <c r="E28" s="167"/>
      <c r="F28" s="167"/>
      <c r="G28" s="168"/>
      <c r="H28" s="169"/>
      <c r="I28" s="169"/>
      <c r="O28" s="170">
        <v>1</v>
      </c>
    </row>
    <row r="29" spans="1:104" ht="12.75">
      <c r="A29" s="171">
        <v>12</v>
      </c>
      <c r="B29" s="172" t="s">
        <v>115</v>
      </c>
      <c r="C29" s="173" t="s">
        <v>116</v>
      </c>
      <c r="D29" s="174" t="s">
        <v>112</v>
      </c>
      <c r="E29" s="175">
        <v>1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1</v>
      </c>
      <c r="CZ29" s="146">
        <v>4E-05</v>
      </c>
    </row>
    <row r="30" spans="1:80" ht="12.75">
      <c r="A30" s="171">
        <v>13</v>
      </c>
      <c r="B30" s="172" t="s">
        <v>199</v>
      </c>
      <c r="C30" s="173" t="s">
        <v>200</v>
      </c>
      <c r="D30" s="174" t="s">
        <v>112</v>
      </c>
      <c r="E30" s="175">
        <v>1</v>
      </c>
      <c r="F30" s="175"/>
      <c r="G30" s="176">
        <f aca="true" t="shared" si="0" ref="G30:G31">E30*F30</f>
        <v>0</v>
      </c>
      <c r="O30" s="170"/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CA30" s="170"/>
      <c r="CB30" s="170"/>
    </row>
    <row r="31" spans="1:104" ht="12.75">
      <c r="A31" s="171">
        <v>14</v>
      </c>
      <c r="B31" s="172" t="s">
        <v>117</v>
      </c>
      <c r="C31" s="173" t="s">
        <v>118</v>
      </c>
      <c r="D31" s="174" t="s">
        <v>112</v>
      </c>
      <c r="E31" s="175">
        <v>1</v>
      </c>
      <c r="F31" s="175"/>
      <c r="G31" s="176">
        <f t="shared" si="0"/>
        <v>0</v>
      </c>
      <c r="O31" s="170">
        <v>2</v>
      </c>
      <c r="AA31" s="146">
        <v>12</v>
      </c>
      <c r="AB31" s="146">
        <v>0</v>
      </c>
      <c r="AC31" s="146">
        <v>8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0">
        <v>12</v>
      </c>
      <c r="CB31" s="170">
        <v>0</v>
      </c>
      <c r="CZ31" s="146">
        <v>0</v>
      </c>
    </row>
    <row r="32" spans="1:57" ht="12.75">
      <c r="A32" s="177"/>
      <c r="B32" s="178" t="s">
        <v>73</v>
      </c>
      <c r="C32" s="179" t="str">
        <f>CONCATENATE(B28," ",C28)</f>
        <v>95 Dokončovací konstrukce na pozemních stavbách</v>
      </c>
      <c r="D32" s="180"/>
      <c r="E32" s="181"/>
      <c r="F32" s="182"/>
      <c r="G32" s="183">
        <f>SUM(G28:G31)</f>
        <v>0</v>
      </c>
      <c r="O32" s="170">
        <v>4</v>
      </c>
      <c r="BA32" s="184">
        <f>SUM(BA28:BA31)</f>
        <v>0</v>
      </c>
      <c r="BB32" s="184">
        <f>SUM(BB28:BB31)</f>
        <v>0</v>
      </c>
      <c r="BC32" s="184">
        <f>SUM(BC28:BC31)</f>
        <v>0</v>
      </c>
      <c r="BD32" s="184">
        <f>SUM(BD28:BD31)</f>
        <v>0</v>
      </c>
      <c r="BE32" s="184">
        <f>SUM(BE28:BE31)</f>
        <v>0</v>
      </c>
    </row>
    <row r="33" spans="1:15" ht="12.75">
      <c r="A33" s="163" t="s">
        <v>71</v>
      </c>
      <c r="B33" s="164" t="s">
        <v>119</v>
      </c>
      <c r="C33" s="165" t="s">
        <v>120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15</v>
      </c>
      <c r="B34" s="172" t="s">
        <v>121</v>
      </c>
      <c r="C34" s="173" t="s">
        <v>122</v>
      </c>
      <c r="D34" s="174" t="s">
        <v>123</v>
      </c>
      <c r="E34" s="175">
        <v>116</v>
      </c>
      <c r="F34" s="175"/>
      <c r="G34" s="176">
        <f aca="true" t="shared" si="1" ref="G34:G39"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aca="true" t="shared" si="2" ref="BA34:BA39">IF(AZ34=1,G34,0)</f>
        <v>0</v>
      </c>
      <c r="BB34" s="146">
        <f aca="true" t="shared" si="3" ref="BB34:BB39">IF(AZ34=2,G34,0)</f>
        <v>0</v>
      </c>
      <c r="BC34" s="146">
        <f aca="true" t="shared" si="4" ref="BC34:BC39">IF(AZ34=3,G34,0)</f>
        <v>0</v>
      </c>
      <c r="BD34" s="146">
        <f aca="true" t="shared" si="5" ref="BD34:BD39">IF(AZ34=4,G34,0)</f>
        <v>0</v>
      </c>
      <c r="BE34" s="146">
        <f aca="true" t="shared" si="6" ref="BE34:BE39">IF(AZ34=5,G34,0)</f>
        <v>0</v>
      </c>
      <c r="CA34" s="170">
        <v>1</v>
      </c>
      <c r="CB34" s="170">
        <v>1</v>
      </c>
      <c r="CZ34" s="146">
        <v>0</v>
      </c>
    </row>
    <row r="35" spans="1:104" ht="12.75">
      <c r="A35" s="171">
        <v>16</v>
      </c>
      <c r="B35" s="172" t="s">
        <v>124</v>
      </c>
      <c r="C35" s="173" t="s">
        <v>125</v>
      </c>
      <c r="D35" s="174" t="s">
        <v>123</v>
      </c>
      <c r="E35" s="175">
        <v>56</v>
      </c>
      <c r="F35" s="175"/>
      <c r="G35" s="176">
        <f t="shared" si="1"/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si="2"/>
        <v>0</v>
      </c>
      <c r="BB35" s="146">
        <f t="shared" si="3"/>
        <v>0</v>
      </c>
      <c r="BC35" s="146">
        <f t="shared" si="4"/>
        <v>0</v>
      </c>
      <c r="BD35" s="146">
        <f t="shared" si="5"/>
        <v>0</v>
      </c>
      <c r="BE35" s="146">
        <f t="shared" si="6"/>
        <v>0</v>
      </c>
      <c r="CA35" s="170">
        <v>1</v>
      </c>
      <c r="CB35" s="170">
        <v>1</v>
      </c>
      <c r="CZ35" s="146">
        <v>0</v>
      </c>
    </row>
    <row r="36" spans="1:104" ht="12.75">
      <c r="A36" s="171">
        <v>17</v>
      </c>
      <c r="B36" s="172" t="s">
        <v>126</v>
      </c>
      <c r="C36" s="173" t="s">
        <v>127</v>
      </c>
      <c r="D36" s="174" t="s">
        <v>123</v>
      </c>
      <c r="E36" s="175">
        <v>36</v>
      </c>
      <c r="F36" s="175"/>
      <c r="G36" s="176">
        <f t="shared" si="1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2"/>
        <v>0</v>
      </c>
      <c r="BB36" s="146">
        <f t="shared" si="3"/>
        <v>0</v>
      </c>
      <c r="BC36" s="146">
        <f t="shared" si="4"/>
        <v>0</v>
      </c>
      <c r="BD36" s="146">
        <f t="shared" si="5"/>
        <v>0</v>
      </c>
      <c r="BE36" s="146">
        <f t="shared" si="6"/>
        <v>0</v>
      </c>
      <c r="CA36" s="170">
        <v>1</v>
      </c>
      <c r="CB36" s="170">
        <v>1</v>
      </c>
      <c r="CZ36" s="146">
        <v>0</v>
      </c>
    </row>
    <row r="37" spans="1:104" ht="12.75">
      <c r="A37" s="171">
        <v>18</v>
      </c>
      <c r="B37" s="172" t="s">
        <v>128</v>
      </c>
      <c r="C37" s="173" t="s">
        <v>129</v>
      </c>
      <c r="D37" s="174" t="s">
        <v>237</v>
      </c>
      <c r="E37" s="175">
        <v>959.1</v>
      </c>
      <c r="F37" s="175"/>
      <c r="G37" s="176">
        <f t="shared" si="1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2"/>
        <v>0</v>
      </c>
      <c r="BB37" s="146">
        <f t="shared" si="3"/>
        <v>0</v>
      </c>
      <c r="BC37" s="146">
        <f t="shared" si="4"/>
        <v>0</v>
      </c>
      <c r="BD37" s="146">
        <f t="shared" si="5"/>
        <v>0</v>
      </c>
      <c r="BE37" s="146">
        <f t="shared" si="6"/>
        <v>0</v>
      </c>
      <c r="CA37" s="170">
        <v>1</v>
      </c>
      <c r="CB37" s="170">
        <v>1</v>
      </c>
      <c r="CZ37" s="146">
        <v>0.001</v>
      </c>
    </row>
    <row r="38" spans="1:104" ht="12.75">
      <c r="A38" s="171">
        <v>19</v>
      </c>
      <c r="B38" s="172" t="s">
        <v>131</v>
      </c>
      <c r="C38" s="173" t="s">
        <v>132</v>
      </c>
      <c r="D38" s="174" t="s">
        <v>84</v>
      </c>
      <c r="E38" s="175">
        <v>288.77</v>
      </c>
      <c r="F38" s="175"/>
      <c r="G38" s="176">
        <f t="shared" si="1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2"/>
        <v>0</v>
      </c>
      <c r="BB38" s="146">
        <f t="shared" si="3"/>
        <v>0</v>
      </c>
      <c r="BC38" s="146">
        <f t="shared" si="4"/>
        <v>0</v>
      </c>
      <c r="BD38" s="146">
        <f t="shared" si="5"/>
        <v>0</v>
      </c>
      <c r="BE38" s="146">
        <f t="shared" si="6"/>
        <v>0</v>
      </c>
      <c r="CA38" s="170">
        <v>1</v>
      </c>
      <c r="CB38" s="170">
        <v>1</v>
      </c>
      <c r="CZ38" s="146">
        <v>0</v>
      </c>
    </row>
    <row r="39" spans="1:104" ht="20.4">
      <c r="A39" s="171">
        <v>20</v>
      </c>
      <c r="B39" s="172" t="s">
        <v>133</v>
      </c>
      <c r="C39" s="173" t="s">
        <v>177</v>
      </c>
      <c r="D39" s="174" t="s">
        <v>84</v>
      </c>
      <c r="E39" s="175">
        <v>288.77</v>
      </c>
      <c r="F39" s="175"/>
      <c r="G39" s="176">
        <f t="shared" si="1"/>
        <v>0</v>
      </c>
      <c r="O39" s="170">
        <v>2</v>
      </c>
      <c r="AA39" s="146">
        <v>12</v>
      </c>
      <c r="AB39" s="146">
        <v>0</v>
      </c>
      <c r="AC39" s="146">
        <v>9</v>
      </c>
      <c r="AZ39" s="146">
        <v>1</v>
      </c>
      <c r="BA39" s="146">
        <f t="shared" si="2"/>
        <v>0</v>
      </c>
      <c r="BB39" s="146">
        <f t="shared" si="3"/>
        <v>0</v>
      </c>
      <c r="BC39" s="146">
        <f t="shared" si="4"/>
        <v>0</v>
      </c>
      <c r="BD39" s="146">
        <f t="shared" si="5"/>
        <v>0</v>
      </c>
      <c r="BE39" s="146">
        <f t="shared" si="6"/>
        <v>0</v>
      </c>
      <c r="CA39" s="170">
        <v>12</v>
      </c>
      <c r="CB39" s="170">
        <v>0</v>
      </c>
      <c r="CZ39" s="146">
        <v>0</v>
      </c>
    </row>
    <row r="40" spans="1:57" ht="12.75">
      <c r="A40" s="177"/>
      <c r="B40" s="178" t="s">
        <v>73</v>
      </c>
      <c r="C40" s="179" t="str">
        <f>CONCATENATE(B33," ",C33)</f>
        <v>96 Bourání konstrukcí</v>
      </c>
      <c r="D40" s="180"/>
      <c r="E40" s="181"/>
      <c r="F40" s="182"/>
      <c r="G40" s="183">
        <f>SUM(G33:G39)</f>
        <v>0</v>
      </c>
      <c r="O40" s="170">
        <v>4</v>
      </c>
      <c r="BA40" s="184">
        <f>SUM(BA33:BA39)</f>
        <v>0</v>
      </c>
      <c r="BB40" s="184">
        <f>SUM(BB33:BB39)</f>
        <v>0</v>
      </c>
      <c r="BC40" s="184">
        <f>SUM(BC33:BC39)</f>
        <v>0</v>
      </c>
      <c r="BD40" s="184">
        <f>SUM(BD33:BD39)</f>
        <v>0</v>
      </c>
      <c r="BE40" s="184">
        <f>SUM(BE33:BE39)</f>
        <v>0</v>
      </c>
    </row>
    <row r="41" spans="1:15" ht="12.75">
      <c r="A41" s="163" t="s">
        <v>71</v>
      </c>
      <c r="B41" s="164" t="s">
        <v>134</v>
      </c>
      <c r="C41" s="165" t="s">
        <v>135</v>
      </c>
      <c r="D41" s="166"/>
      <c r="E41" s="167"/>
      <c r="F41" s="167"/>
      <c r="G41" s="168"/>
      <c r="H41" s="169"/>
      <c r="I41" s="169"/>
      <c r="O41" s="170">
        <v>1</v>
      </c>
    </row>
    <row r="42" spans="1:104" ht="12.75">
      <c r="A42" s="171">
        <v>21</v>
      </c>
      <c r="B42" s="172" t="s">
        <v>136</v>
      </c>
      <c r="C42" s="173" t="s">
        <v>137</v>
      </c>
      <c r="D42" s="174" t="s">
        <v>138</v>
      </c>
      <c r="E42" s="175">
        <v>7</v>
      </c>
      <c r="F42" s="175"/>
      <c r="G42" s="176">
        <f>E42*F42</f>
        <v>0</v>
      </c>
      <c r="O42" s="170">
        <v>2</v>
      </c>
      <c r="AA42" s="146">
        <v>1</v>
      </c>
      <c r="AB42" s="146">
        <v>2</v>
      </c>
      <c r="AC42" s="146">
        <v>2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0">
        <v>1</v>
      </c>
      <c r="CB42" s="170">
        <v>2</v>
      </c>
      <c r="CZ42" s="146">
        <v>0</v>
      </c>
    </row>
    <row r="43" spans="1:57" ht="12.75">
      <c r="A43" s="177"/>
      <c r="B43" s="178" t="s">
        <v>73</v>
      </c>
      <c r="C43" s="179" t="str">
        <f>CONCATENATE(B41," ",C41)</f>
        <v>99 Staveništní přesun hmot</v>
      </c>
      <c r="D43" s="180"/>
      <c r="E43" s="181"/>
      <c r="F43" s="182"/>
      <c r="G43" s="183">
        <f>SUM(G41:G42)</f>
        <v>0</v>
      </c>
      <c r="O43" s="170">
        <v>4</v>
      </c>
      <c r="BA43" s="184">
        <f>SUM(BA41:BA42)</f>
        <v>0</v>
      </c>
      <c r="BB43" s="184">
        <f>SUM(BB41:BB42)</f>
        <v>0</v>
      </c>
      <c r="BC43" s="184">
        <f>SUM(BC41:BC42)</f>
        <v>0</v>
      </c>
      <c r="BD43" s="184">
        <f>SUM(BD41:BD42)</f>
        <v>0</v>
      </c>
      <c r="BE43" s="184">
        <f>SUM(BE41:BE42)</f>
        <v>0</v>
      </c>
    </row>
    <row r="44" spans="1:15" ht="12.75">
      <c r="A44" s="163" t="s">
        <v>71</v>
      </c>
      <c r="B44" s="164" t="s">
        <v>139</v>
      </c>
      <c r="C44" s="165" t="s">
        <v>140</v>
      </c>
      <c r="D44" s="166"/>
      <c r="E44" s="167"/>
      <c r="F44" s="167"/>
      <c r="G44" s="168"/>
      <c r="H44" s="169"/>
      <c r="I44" s="169"/>
      <c r="O44" s="170">
        <v>1</v>
      </c>
    </row>
    <row r="45" spans="1:104" ht="20.4">
      <c r="A45" s="171">
        <v>22</v>
      </c>
      <c r="B45" s="172" t="s">
        <v>141</v>
      </c>
      <c r="C45" s="173" t="s">
        <v>142</v>
      </c>
      <c r="D45" s="174" t="s">
        <v>84</v>
      </c>
      <c r="E45" s="175">
        <v>288.77</v>
      </c>
      <c r="F45" s="175"/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1</v>
      </c>
      <c r="CB45" s="170">
        <v>7</v>
      </c>
      <c r="CZ45" s="146">
        <v>0</v>
      </c>
    </row>
    <row r="46" spans="1:104" ht="12.75">
      <c r="A46" s="171">
        <v>23</v>
      </c>
      <c r="B46" s="172" t="s">
        <v>143</v>
      </c>
      <c r="C46" s="173" t="s">
        <v>144</v>
      </c>
      <c r="D46" s="174" t="s">
        <v>60</v>
      </c>
      <c r="E46" s="175">
        <v>0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5</v>
      </c>
      <c r="AC46" s="146">
        <v>5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0">
        <v>1</v>
      </c>
      <c r="CB46" s="170">
        <v>5</v>
      </c>
      <c r="CZ46" s="146">
        <v>0</v>
      </c>
    </row>
    <row r="47" spans="1:57" ht="12.75">
      <c r="A47" s="177"/>
      <c r="B47" s="178" t="s">
        <v>73</v>
      </c>
      <c r="C47" s="179" t="str">
        <f>CONCATENATE(B44," ",C44)</f>
        <v>764 Konstrukce klempířské</v>
      </c>
      <c r="D47" s="180"/>
      <c r="E47" s="181"/>
      <c r="F47" s="182"/>
      <c r="G47" s="183">
        <f>SUM(G44:G46)</f>
        <v>0</v>
      </c>
      <c r="O47" s="170">
        <v>4</v>
      </c>
      <c r="BA47" s="184">
        <f>SUM(BA44:BA46)</f>
        <v>0</v>
      </c>
      <c r="BB47" s="184">
        <f>SUM(BB44:BB46)</f>
        <v>0</v>
      </c>
      <c r="BC47" s="184">
        <f>SUM(BC44:BC46)</f>
        <v>0</v>
      </c>
      <c r="BD47" s="184">
        <f>SUM(BD44:BD46)</f>
        <v>0</v>
      </c>
      <c r="BE47" s="184">
        <f>SUM(BE44:BE46)</f>
        <v>0</v>
      </c>
    </row>
    <row r="48" spans="1:15" ht="12.75">
      <c r="A48" s="163" t="s">
        <v>71</v>
      </c>
      <c r="B48" s="164" t="s">
        <v>145</v>
      </c>
      <c r="C48" s="165" t="s">
        <v>146</v>
      </c>
      <c r="D48" s="166"/>
      <c r="E48" s="167"/>
      <c r="F48" s="167"/>
      <c r="G48" s="168"/>
      <c r="H48" s="169"/>
      <c r="I48" s="169"/>
      <c r="O48" s="170">
        <v>1</v>
      </c>
    </row>
    <row r="49" spans="1:104" ht="20.4">
      <c r="A49" s="171">
        <v>24</v>
      </c>
      <c r="B49" s="172" t="s">
        <v>179</v>
      </c>
      <c r="C49" s="173" t="s">
        <v>201</v>
      </c>
      <c r="D49" s="174" t="s">
        <v>123</v>
      </c>
      <c r="E49" s="175">
        <v>2</v>
      </c>
      <c r="F49" s="175"/>
      <c r="G49" s="176">
        <f aca="true" t="shared" si="7" ref="G49:G64"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 aca="true" t="shared" si="8" ref="BA49:BA64">IF(AZ49=1,G49,0)</f>
        <v>0</v>
      </c>
      <c r="BB49" s="146">
        <f aca="true" t="shared" si="9" ref="BB49:BB64">IF(AZ49=2,G49,0)</f>
        <v>0</v>
      </c>
      <c r="BC49" s="146">
        <f aca="true" t="shared" si="10" ref="BC49:BC64">IF(AZ49=3,G49,0)</f>
        <v>0</v>
      </c>
      <c r="BD49" s="146">
        <f aca="true" t="shared" si="11" ref="BD49:BD64">IF(AZ49=4,G49,0)</f>
        <v>0</v>
      </c>
      <c r="BE49" s="146">
        <f aca="true" t="shared" si="12" ref="BE49:BE64">IF(AZ49=5,G49,0)</f>
        <v>0</v>
      </c>
      <c r="CA49" s="170">
        <v>1</v>
      </c>
      <c r="CB49" s="170">
        <v>7</v>
      </c>
      <c r="CZ49" s="146">
        <v>0</v>
      </c>
    </row>
    <row r="50" spans="1:104" ht="20.4">
      <c r="A50" s="171">
        <v>25</v>
      </c>
      <c r="B50" s="172" t="s">
        <v>180</v>
      </c>
      <c r="C50" s="173" t="s">
        <v>202</v>
      </c>
      <c r="D50" s="174" t="s">
        <v>123</v>
      </c>
      <c r="E50" s="175">
        <v>2</v>
      </c>
      <c r="F50" s="175"/>
      <c r="G50" s="176">
        <f t="shared" si="7"/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 t="shared" si="8"/>
        <v>0</v>
      </c>
      <c r="BB50" s="146">
        <f t="shared" si="9"/>
        <v>0</v>
      </c>
      <c r="BC50" s="146">
        <f t="shared" si="10"/>
        <v>0</v>
      </c>
      <c r="BD50" s="146">
        <f t="shared" si="11"/>
        <v>0</v>
      </c>
      <c r="BE50" s="146">
        <f t="shared" si="12"/>
        <v>0</v>
      </c>
      <c r="CA50" s="170">
        <v>1</v>
      </c>
      <c r="CB50" s="170">
        <v>7</v>
      </c>
      <c r="CZ50" s="146">
        <v>0</v>
      </c>
    </row>
    <row r="51" spans="1:104" ht="20.4">
      <c r="A51" s="171">
        <v>26</v>
      </c>
      <c r="B51" s="172" t="s">
        <v>181</v>
      </c>
      <c r="C51" s="173" t="s">
        <v>203</v>
      </c>
      <c r="D51" s="174" t="s">
        <v>123</v>
      </c>
      <c r="E51" s="175">
        <v>2</v>
      </c>
      <c r="F51" s="175"/>
      <c r="G51" s="176">
        <f t="shared" si="7"/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 t="shared" si="8"/>
        <v>0</v>
      </c>
      <c r="BB51" s="146">
        <f t="shared" si="9"/>
        <v>0</v>
      </c>
      <c r="BC51" s="146">
        <f t="shared" si="10"/>
        <v>0</v>
      </c>
      <c r="BD51" s="146">
        <f t="shared" si="11"/>
        <v>0</v>
      </c>
      <c r="BE51" s="146">
        <f t="shared" si="12"/>
        <v>0</v>
      </c>
      <c r="CA51" s="170">
        <v>1</v>
      </c>
      <c r="CB51" s="170">
        <v>7</v>
      </c>
      <c r="CZ51" s="146">
        <v>0</v>
      </c>
    </row>
    <row r="52" spans="1:104" ht="20.4">
      <c r="A52" s="171">
        <v>27</v>
      </c>
      <c r="B52" s="172" t="s">
        <v>182</v>
      </c>
      <c r="C52" s="173" t="s">
        <v>204</v>
      </c>
      <c r="D52" s="174" t="s">
        <v>123</v>
      </c>
      <c r="E52" s="175">
        <v>2</v>
      </c>
      <c r="F52" s="175"/>
      <c r="G52" s="176">
        <f t="shared" si="7"/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 t="shared" si="8"/>
        <v>0</v>
      </c>
      <c r="BB52" s="146">
        <f t="shared" si="9"/>
        <v>0</v>
      </c>
      <c r="BC52" s="146">
        <f t="shared" si="10"/>
        <v>0</v>
      </c>
      <c r="BD52" s="146">
        <f t="shared" si="11"/>
        <v>0</v>
      </c>
      <c r="BE52" s="146">
        <f t="shared" si="12"/>
        <v>0</v>
      </c>
      <c r="CA52" s="170">
        <v>1</v>
      </c>
      <c r="CB52" s="170">
        <v>7</v>
      </c>
      <c r="CZ52" s="146">
        <v>0</v>
      </c>
    </row>
    <row r="53" spans="1:104" ht="20.4">
      <c r="A53" s="171">
        <v>28</v>
      </c>
      <c r="B53" s="172" t="s">
        <v>183</v>
      </c>
      <c r="C53" s="173" t="s">
        <v>230</v>
      </c>
      <c r="D53" s="174" t="s">
        <v>123</v>
      </c>
      <c r="E53" s="175">
        <v>2</v>
      </c>
      <c r="F53" s="175"/>
      <c r="G53" s="176">
        <f t="shared" si="7"/>
        <v>0</v>
      </c>
      <c r="O53" s="170">
        <v>2</v>
      </c>
      <c r="AA53" s="146">
        <v>1</v>
      </c>
      <c r="AB53" s="146">
        <v>7</v>
      </c>
      <c r="AC53" s="146">
        <v>7</v>
      </c>
      <c r="AZ53" s="146">
        <v>2</v>
      </c>
      <c r="BA53" s="146">
        <f t="shared" si="8"/>
        <v>0</v>
      </c>
      <c r="BB53" s="146">
        <f t="shared" si="9"/>
        <v>0</v>
      </c>
      <c r="BC53" s="146">
        <f t="shared" si="10"/>
        <v>0</v>
      </c>
      <c r="BD53" s="146">
        <f t="shared" si="11"/>
        <v>0</v>
      </c>
      <c r="BE53" s="146">
        <f t="shared" si="12"/>
        <v>0</v>
      </c>
      <c r="CA53" s="170">
        <v>1</v>
      </c>
      <c r="CB53" s="170">
        <v>7</v>
      </c>
      <c r="CZ53" s="146">
        <v>0</v>
      </c>
    </row>
    <row r="54" spans="1:104" ht="20.4">
      <c r="A54" s="171">
        <v>29</v>
      </c>
      <c r="B54" s="172" t="s">
        <v>184</v>
      </c>
      <c r="C54" s="173" t="s">
        <v>231</v>
      </c>
      <c r="D54" s="174" t="s">
        <v>123</v>
      </c>
      <c r="E54" s="175">
        <v>2</v>
      </c>
      <c r="F54" s="175"/>
      <c r="G54" s="176">
        <f t="shared" si="7"/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t="shared" si="8"/>
        <v>0</v>
      </c>
      <c r="BB54" s="146">
        <f t="shared" si="9"/>
        <v>0</v>
      </c>
      <c r="BC54" s="146">
        <f t="shared" si="10"/>
        <v>0</v>
      </c>
      <c r="BD54" s="146">
        <f t="shared" si="11"/>
        <v>0</v>
      </c>
      <c r="BE54" s="146">
        <f t="shared" si="12"/>
        <v>0</v>
      </c>
      <c r="CA54" s="170">
        <v>1</v>
      </c>
      <c r="CB54" s="170">
        <v>7</v>
      </c>
      <c r="CZ54" s="146">
        <v>0</v>
      </c>
    </row>
    <row r="55" spans="1:104" ht="20.4">
      <c r="A55" s="171">
        <v>30</v>
      </c>
      <c r="B55" s="172" t="s">
        <v>147</v>
      </c>
      <c r="C55" s="173" t="s">
        <v>205</v>
      </c>
      <c r="D55" s="174" t="s">
        <v>123</v>
      </c>
      <c r="E55" s="175">
        <v>16</v>
      </c>
      <c r="F55" s="175"/>
      <c r="G55" s="176">
        <f t="shared" si="7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8"/>
        <v>0</v>
      </c>
      <c r="BB55" s="146">
        <f t="shared" si="9"/>
        <v>0</v>
      </c>
      <c r="BC55" s="146">
        <f t="shared" si="10"/>
        <v>0</v>
      </c>
      <c r="BD55" s="146">
        <f t="shared" si="11"/>
        <v>0</v>
      </c>
      <c r="BE55" s="146">
        <f t="shared" si="12"/>
        <v>0</v>
      </c>
      <c r="CA55" s="170">
        <v>1</v>
      </c>
      <c r="CB55" s="170">
        <v>7</v>
      </c>
      <c r="CZ55" s="146">
        <v>0</v>
      </c>
    </row>
    <row r="56" spans="1:104" ht="20.4">
      <c r="A56" s="171">
        <v>31</v>
      </c>
      <c r="B56" s="172" t="s">
        <v>148</v>
      </c>
      <c r="C56" s="173" t="s">
        <v>206</v>
      </c>
      <c r="D56" s="174" t="s">
        <v>123</v>
      </c>
      <c r="E56" s="175">
        <v>4</v>
      </c>
      <c r="F56" s="175"/>
      <c r="G56" s="176">
        <f t="shared" si="7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8"/>
        <v>0</v>
      </c>
      <c r="BB56" s="146">
        <f t="shared" si="9"/>
        <v>0</v>
      </c>
      <c r="BC56" s="146">
        <f t="shared" si="10"/>
        <v>0</v>
      </c>
      <c r="BD56" s="146">
        <f t="shared" si="11"/>
        <v>0</v>
      </c>
      <c r="BE56" s="146">
        <f t="shared" si="12"/>
        <v>0</v>
      </c>
      <c r="CA56" s="170">
        <v>1</v>
      </c>
      <c r="CB56" s="170">
        <v>7</v>
      </c>
      <c r="CZ56" s="146">
        <v>0</v>
      </c>
    </row>
    <row r="57" spans="1:104" ht="20.4">
      <c r="A57" s="171">
        <v>32</v>
      </c>
      <c r="B57" s="172" t="s">
        <v>185</v>
      </c>
      <c r="C57" s="173" t="s">
        <v>232</v>
      </c>
      <c r="D57" s="174" t="s">
        <v>123</v>
      </c>
      <c r="E57" s="175">
        <v>8</v>
      </c>
      <c r="F57" s="175"/>
      <c r="G57" s="176">
        <f t="shared" si="7"/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 t="shared" si="8"/>
        <v>0</v>
      </c>
      <c r="BB57" s="146">
        <f t="shared" si="9"/>
        <v>0</v>
      </c>
      <c r="BC57" s="146">
        <f t="shared" si="10"/>
        <v>0</v>
      </c>
      <c r="BD57" s="146">
        <f t="shared" si="11"/>
        <v>0</v>
      </c>
      <c r="BE57" s="146">
        <f t="shared" si="12"/>
        <v>0</v>
      </c>
      <c r="CA57" s="170">
        <v>1</v>
      </c>
      <c r="CB57" s="170">
        <v>7</v>
      </c>
      <c r="CZ57" s="146">
        <v>0</v>
      </c>
    </row>
    <row r="58" spans="1:104" ht="20.4">
      <c r="A58" s="171">
        <v>33</v>
      </c>
      <c r="B58" s="172" t="s">
        <v>186</v>
      </c>
      <c r="C58" s="173" t="s">
        <v>233</v>
      </c>
      <c r="D58" s="174" t="s">
        <v>123</v>
      </c>
      <c r="E58" s="175">
        <v>4</v>
      </c>
      <c r="F58" s="175"/>
      <c r="G58" s="176">
        <f t="shared" si="7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8"/>
        <v>0</v>
      </c>
      <c r="BB58" s="146">
        <f t="shared" si="9"/>
        <v>0</v>
      </c>
      <c r="BC58" s="146">
        <f t="shared" si="10"/>
        <v>0</v>
      </c>
      <c r="BD58" s="146">
        <f t="shared" si="11"/>
        <v>0</v>
      </c>
      <c r="BE58" s="146">
        <f t="shared" si="12"/>
        <v>0</v>
      </c>
      <c r="CA58" s="170">
        <v>1</v>
      </c>
      <c r="CB58" s="170">
        <v>7</v>
      </c>
      <c r="CZ58" s="146">
        <v>0</v>
      </c>
    </row>
    <row r="59" spans="1:104" ht="20.4">
      <c r="A59" s="171">
        <v>34</v>
      </c>
      <c r="B59" s="172" t="s">
        <v>187</v>
      </c>
      <c r="C59" s="173" t="s">
        <v>207</v>
      </c>
      <c r="D59" s="174" t="s">
        <v>123</v>
      </c>
      <c r="E59" s="175">
        <v>16</v>
      </c>
      <c r="F59" s="175"/>
      <c r="G59" s="176">
        <f t="shared" si="7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 t="shared" si="8"/>
        <v>0</v>
      </c>
      <c r="BB59" s="146">
        <f t="shared" si="9"/>
        <v>0</v>
      </c>
      <c r="BC59" s="146">
        <f t="shared" si="10"/>
        <v>0</v>
      </c>
      <c r="BD59" s="146">
        <f t="shared" si="11"/>
        <v>0</v>
      </c>
      <c r="BE59" s="146">
        <f t="shared" si="12"/>
        <v>0</v>
      </c>
      <c r="CA59" s="170">
        <v>1</v>
      </c>
      <c r="CB59" s="170">
        <v>7</v>
      </c>
      <c r="CZ59" s="146">
        <v>0</v>
      </c>
    </row>
    <row r="60" spans="1:104" ht="20.4">
      <c r="A60" s="171">
        <v>35</v>
      </c>
      <c r="B60" s="172" t="s">
        <v>188</v>
      </c>
      <c r="C60" s="173" t="s">
        <v>208</v>
      </c>
      <c r="D60" s="174" t="s">
        <v>123</v>
      </c>
      <c r="E60" s="175">
        <v>4</v>
      </c>
      <c r="F60" s="175"/>
      <c r="G60" s="176">
        <f t="shared" si="7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 t="shared" si="8"/>
        <v>0</v>
      </c>
      <c r="BB60" s="146">
        <f t="shared" si="9"/>
        <v>0</v>
      </c>
      <c r="BC60" s="146">
        <f t="shared" si="10"/>
        <v>0</v>
      </c>
      <c r="BD60" s="146">
        <f t="shared" si="11"/>
        <v>0</v>
      </c>
      <c r="BE60" s="146">
        <f t="shared" si="12"/>
        <v>0</v>
      </c>
      <c r="CA60" s="170">
        <v>1</v>
      </c>
      <c r="CB60" s="170">
        <v>7</v>
      </c>
      <c r="CZ60" s="146">
        <v>0</v>
      </c>
    </row>
    <row r="61" spans="1:104" ht="20.4">
      <c r="A61" s="171">
        <v>36</v>
      </c>
      <c r="B61" s="172" t="s">
        <v>189</v>
      </c>
      <c r="C61" s="173" t="s">
        <v>209</v>
      </c>
      <c r="D61" s="174" t="s">
        <v>123</v>
      </c>
      <c r="E61" s="175">
        <v>12</v>
      </c>
      <c r="F61" s="175"/>
      <c r="G61" s="176">
        <f t="shared" si="7"/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 t="shared" si="8"/>
        <v>0</v>
      </c>
      <c r="BB61" s="146">
        <f t="shared" si="9"/>
        <v>0</v>
      </c>
      <c r="BC61" s="146">
        <f t="shared" si="10"/>
        <v>0</v>
      </c>
      <c r="BD61" s="146">
        <f t="shared" si="11"/>
        <v>0</v>
      </c>
      <c r="BE61" s="146">
        <f t="shared" si="12"/>
        <v>0</v>
      </c>
      <c r="CA61" s="170">
        <v>1</v>
      </c>
      <c r="CB61" s="170">
        <v>7</v>
      </c>
      <c r="CZ61" s="146">
        <v>0</v>
      </c>
    </row>
    <row r="62" spans="1:104" ht="20.4">
      <c r="A62" s="171">
        <v>37</v>
      </c>
      <c r="B62" s="172" t="s">
        <v>190</v>
      </c>
      <c r="C62" s="173" t="s">
        <v>210</v>
      </c>
      <c r="D62" s="174" t="s">
        <v>123</v>
      </c>
      <c r="E62" s="175">
        <v>12</v>
      </c>
      <c r="F62" s="175"/>
      <c r="G62" s="176">
        <f t="shared" si="7"/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 t="shared" si="8"/>
        <v>0</v>
      </c>
      <c r="BB62" s="146">
        <f t="shared" si="9"/>
        <v>0</v>
      </c>
      <c r="BC62" s="146">
        <f t="shared" si="10"/>
        <v>0</v>
      </c>
      <c r="BD62" s="146">
        <f t="shared" si="11"/>
        <v>0</v>
      </c>
      <c r="BE62" s="146">
        <f t="shared" si="12"/>
        <v>0</v>
      </c>
      <c r="CA62" s="170">
        <v>1</v>
      </c>
      <c r="CB62" s="170">
        <v>7</v>
      </c>
      <c r="CZ62" s="146">
        <v>0</v>
      </c>
    </row>
    <row r="63" spans="1:104" ht="20.4">
      <c r="A63" s="171">
        <v>38</v>
      </c>
      <c r="B63" s="172" t="s">
        <v>191</v>
      </c>
      <c r="C63" s="173" t="s">
        <v>211</v>
      </c>
      <c r="D63" s="174" t="s">
        <v>123</v>
      </c>
      <c r="E63" s="175">
        <v>2</v>
      </c>
      <c r="F63" s="175"/>
      <c r="G63" s="176">
        <f t="shared" si="7"/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 t="shared" si="8"/>
        <v>0</v>
      </c>
      <c r="BB63" s="146">
        <f t="shared" si="9"/>
        <v>0</v>
      </c>
      <c r="BC63" s="146">
        <f t="shared" si="10"/>
        <v>0</v>
      </c>
      <c r="BD63" s="146">
        <f t="shared" si="11"/>
        <v>0</v>
      </c>
      <c r="BE63" s="146">
        <f t="shared" si="12"/>
        <v>0</v>
      </c>
      <c r="CA63" s="170">
        <v>1</v>
      </c>
      <c r="CB63" s="170">
        <v>7</v>
      </c>
      <c r="CZ63" s="146">
        <v>0</v>
      </c>
    </row>
    <row r="64" spans="1:104" ht="20.4">
      <c r="A64" s="171">
        <v>39</v>
      </c>
      <c r="B64" s="172" t="s">
        <v>192</v>
      </c>
      <c r="C64" s="173" t="s">
        <v>212</v>
      </c>
      <c r="D64" s="174" t="s">
        <v>123</v>
      </c>
      <c r="E64" s="175">
        <v>2</v>
      </c>
      <c r="F64" s="175"/>
      <c r="G64" s="176">
        <f t="shared" si="7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 t="shared" si="8"/>
        <v>0</v>
      </c>
      <c r="BB64" s="146">
        <f t="shared" si="9"/>
        <v>0</v>
      </c>
      <c r="BC64" s="146">
        <f t="shared" si="10"/>
        <v>0</v>
      </c>
      <c r="BD64" s="146">
        <f t="shared" si="11"/>
        <v>0</v>
      </c>
      <c r="BE64" s="146">
        <f t="shared" si="12"/>
        <v>0</v>
      </c>
      <c r="CA64" s="170">
        <v>1</v>
      </c>
      <c r="CB64" s="170">
        <v>7</v>
      </c>
      <c r="CZ64" s="146">
        <v>0</v>
      </c>
    </row>
    <row r="65" spans="1:104" ht="20.4">
      <c r="A65" s="171">
        <v>40</v>
      </c>
      <c r="B65" s="172" t="s">
        <v>193</v>
      </c>
      <c r="C65" s="173" t="s">
        <v>234</v>
      </c>
      <c r="D65" s="174" t="s">
        <v>123</v>
      </c>
      <c r="E65" s="175">
        <v>2</v>
      </c>
      <c r="F65" s="175"/>
      <c r="G65" s="176">
        <f aca="true" t="shared" si="13" ref="G65:G77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aca="true" t="shared" si="14" ref="BA65:BA77">IF(AZ65=1,G65,0)</f>
        <v>0</v>
      </c>
      <c r="BB65" s="146">
        <f aca="true" t="shared" si="15" ref="BB65:BB77">IF(AZ65=2,G65,0)</f>
        <v>0</v>
      </c>
      <c r="BC65" s="146">
        <f aca="true" t="shared" si="16" ref="BC65:BC77">IF(AZ65=3,G65,0)</f>
        <v>0</v>
      </c>
      <c r="BD65" s="146">
        <f aca="true" t="shared" si="17" ref="BD65:BD77">IF(AZ65=4,G65,0)</f>
        <v>0</v>
      </c>
      <c r="BE65" s="146">
        <f aca="true" t="shared" si="18" ref="BE65:BE77">IF(AZ65=5,G65,0)</f>
        <v>0</v>
      </c>
      <c r="CA65" s="170">
        <v>1</v>
      </c>
      <c r="CB65" s="170">
        <v>7</v>
      </c>
      <c r="CZ65" s="146">
        <v>0</v>
      </c>
    </row>
    <row r="66" spans="1:80" ht="20.4">
      <c r="A66" s="171">
        <v>41</v>
      </c>
      <c r="B66" s="172" t="s">
        <v>194</v>
      </c>
      <c r="C66" s="173" t="s">
        <v>235</v>
      </c>
      <c r="D66" s="174" t="s">
        <v>123</v>
      </c>
      <c r="E66" s="175">
        <v>2</v>
      </c>
      <c r="F66" s="175"/>
      <c r="G66" s="176">
        <f t="shared" si="13"/>
        <v>0</v>
      </c>
      <c r="O66" s="170"/>
      <c r="AA66" s="146">
        <v>1</v>
      </c>
      <c r="AB66" s="146">
        <v>7</v>
      </c>
      <c r="AC66" s="146">
        <v>7</v>
      </c>
      <c r="AZ66" s="146">
        <v>2</v>
      </c>
      <c r="BA66" s="146">
        <f t="shared" si="14"/>
        <v>0</v>
      </c>
      <c r="BB66" s="146">
        <f t="shared" si="15"/>
        <v>0</v>
      </c>
      <c r="BC66" s="146">
        <f t="shared" si="16"/>
        <v>0</v>
      </c>
      <c r="BD66" s="146">
        <f t="shared" si="17"/>
        <v>0</v>
      </c>
      <c r="BE66" s="146">
        <f t="shared" si="18"/>
        <v>0</v>
      </c>
      <c r="CA66" s="170"/>
      <c r="CB66" s="170"/>
    </row>
    <row r="67" spans="1:80" ht="22.2" customHeight="1">
      <c r="A67" s="171">
        <v>42</v>
      </c>
      <c r="B67" s="172" t="s">
        <v>195</v>
      </c>
      <c r="C67" s="173" t="s">
        <v>219</v>
      </c>
      <c r="D67" s="174" t="s">
        <v>123</v>
      </c>
      <c r="E67" s="175">
        <v>20</v>
      </c>
      <c r="F67" s="175"/>
      <c r="G67" s="176">
        <f t="shared" si="13"/>
        <v>0</v>
      </c>
      <c r="O67" s="170"/>
      <c r="AA67" s="146">
        <v>1</v>
      </c>
      <c r="AB67" s="146">
        <v>7</v>
      </c>
      <c r="AC67" s="146">
        <v>7</v>
      </c>
      <c r="AZ67" s="146">
        <v>2</v>
      </c>
      <c r="BB67" s="146">
        <f t="shared" si="15"/>
        <v>0</v>
      </c>
      <c r="CA67" s="170"/>
      <c r="CB67" s="170"/>
    </row>
    <row r="68" spans="1:80" ht="22.2" customHeight="1">
      <c r="A68" s="171">
        <v>43</v>
      </c>
      <c r="B68" s="172" t="s">
        <v>196</v>
      </c>
      <c r="C68" s="173" t="s">
        <v>220</v>
      </c>
      <c r="D68" s="174" t="s">
        <v>123</v>
      </c>
      <c r="E68" s="175">
        <v>24</v>
      </c>
      <c r="F68" s="175"/>
      <c r="G68" s="176">
        <f t="shared" si="13"/>
        <v>0</v>
      </c>
      <c r="O68" s="170"/>
      <c r="AA68" s="146">
        <v>1</v>
      </c>
      <c r="AB68" s="146">
        <v>7</v>
      </c>
      <c r="AC68" s="146">
        <v>7</v>
      </c>
      <c r="AZ68" s="146">
        <v>2</v>
      </c>
      <c r="BB68" s="146">
        <f t="shared" si="15"/>
        <v>0</v>
      </c>
      <c r="CA68" s="170"/>
      <c r="CB68" s="170"/>
    </row>
    <row r="69" spans="1:80" ht="22.2" customHeight="1">
      <c r="A69" s="171">
        <v>44</v>
      </c>
      <c r="B69" s="172" t="s">
        <v>197</v>
      </c>
      <c r="C69" s="173" t="s">
        <v>221</v>
      </c>
      <c r="D69" s="174" t="s">
        <v>123</v>
      </c>
      <c r="E69" s="175">
        <v>4</v>
      </c>
      <c r="F69" s="175"/>
      <c r="G69" s="176">
        <f t="shared" si="13"/>
        <v>0</v>
      </c>
      <c r="O69" s="170"/>
      <c r="AA69" s="146">
        <v>1</v>
      </c>
      <c r="AB69" s="146">
        <v>7</v>
      </c>
      <c r="AC69" s="146">
        <v>7</v>
      </c>
      <c r="AZ69" s="146">
        <v>2</v>
      </c>
      <c r="BB69" s="146">
        <f t="shared" si="15"/>
        <v>0</v>
      </c>
      <c r="CA69" s="170"/>
      <c r="CB69" s="170"/>
    </row>
    <row r="70" spans="1:80" ht="22.2" customHeight="1">
      <c r="A70" s="171">
        <v>45</v>
      </c>
      <c r="B70" s="172" t="s">
        <v>213</v>
      </c>
      <c r="C70" s="173" t="s">
        <v>225</v>
      </c>
      <c r="D70" s="174" t="s">
        <v>123</v>
      </c>
      <c r="E70" s="175">
        <v>20</v>
      </c>
      <c r="F70" s="175"/>
      <c r="G70" s="176">
        <f t="shared" si="13"/>
        <v>0</v>
      </c>
      <c r="O70" s="170"/>
      <c r="AA70" s="146">
        <v>1</v>
      </c>
      <c r="AB70" s="146">
        <v>7</v>
      </c>
      <c r="AC70" s="146">
        <v>7</v>
      </c>
      <c r="AZ70" s="146">
        <v>2</v>
      </c>
      <c r="BB70" s="146">
        <f t="shared" si="15"/>
        <v>0</v>
      </c>
      <c r="CA70" s="170"/>
      <c r="CB70" s="170"/>
    </row>
    <row r="71" spans="1:80" ht="22.2" customHeight="1">
      <c r="A71" s="171">
        <v>46</v>
      </c>
      <c r="B71" s="172" t="s">
        <v>214</v>
      </c>
      <c r="C71" s="173" t="s">
        <v>224</v>
      </c>
      <c r="D71" s="174" t="s">
        <v>123</v>
      </c>
      <c r="E71" s="175">
        <v>4</v>
      </c>
      <c r="F71" s="175"/>
      <c r="G71" s="176">
        <f t="shared" si="13"/>
        <v>0</v>
      </c>
      <c r="O71" s="170"/>
      <c r="AA71" s="146">
        <v>1</v>
      </c>
      <c r="AB71" s="146">
        <v>7</v>
      </c>
      <c r="AC71" s="146">
        <v>7</v>
      </c>
      <c r="AZ71" s="146">
        <v>2</v>
      </c>
      <c r="BB71" s="146">
        <f t="shared" si="15"/>
        <v>0</v>
      </c>
      <c r="CA71" s="170"/>
      <c r="CB71" s="170"/>
    </row>
    <row r="72" spans="1:80" ht="22.2" customHeight="1">
      <c r="A72" s="171">
        <v>47</v>
      </c>
      <c r="B72" s="172" t="s">
        <v>215</v>
      </c>
      <c r="C72" s="173" t="s">
        <v>223</v>
      </c>
      <c r="D72" s="174" t="s">
        <v>123</v>
      </c>
      <c r="E72" s="175">
        <v>4</v>
      </c>
      <c r="F72" s="175"/>
      <c r="G72" s="176">
        <f t="shared" si="13"/>
        <v>0</v>
      </c>
      <c r="O72" s="170"/>
      <c r="AA72" s="146">
        <v>1</v>
      </c>
      <c r="AB72" s="146">
        <v>7</v>
      </c>
      <c r="AC72" s="146">
        <v>7</v>
      </c>
      <c r="AZ72" s="146">
        <v>2</v>
      </c>
      <c r="BB72" s="146">
        <f t="shared" si="15"/>
        <v>0</v>
      </c>
      <c r="CA72" s="170"/>
      <c r="CB72" s="170"/>
    </row>
    <row r="73" spans="1:80" ht="22.2" customHeight="1">
      <c r="A73" s="171">
        <v>48</v>
      </c>
      <c r="B73" s="172" t="s">
        <v>216</v>
      </c>
      <c r="C73" s="173" t="s">
        <v>222</v>
      </c>
      <c r="D73" s="174" t="s">
        <v>123</v>
      </c>
      <c r="E73" s="175">
        <v>8</v>
      </c>
      <c r="F73" s="175"/>
      <c r="G73" s="176">
        <f t="shared" si="13"/>
        <v>0</v>
      </c>
      <c r="O73" s="170"/>
      <c r="AA73" s="146">
        <v>1</v>
      </c>
      <c r="AB73" s="146">
        <v>7</v>
      </c>
      <c r="AC73" s="146">
        <v>7</v>
      </c>
      <c r="AZ73" s="146">
        <v>2</v>
      </c>
      <c r="BB73" s="146">
        <f t="shared" si="15"/>
        <v>0</v>
      </c>
      <c r="CA73" s="170"/>
      <c r="CB73" s="170"/>
    </row>
    <row r="74" spans="1:104" ht="20.4">
      <c r="A74" s="171">
        <v>49</v>
      </c>
      <c r="B74" s="172" t="s">
        <v>217</v>
      </c>
      <c r="C74" s="173" t="s">
        <v>226</v>
      </c>
      <c r="D74" s="174" t="s">
        <v>123</v>
      </c>
      <c r="E74" s="175">
        <v>10</v>
      </c>
      <c r="F74" s="175"/>
      <c r="G74" s="176">
        <f t="shared" si="13"/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 t="shared" si="14"/>
        <v>0</v>
      </c>
      <c r="BB74" s="146">
        <f t="shared" si="15"/>
        <v>0</v>
      </c>
      <c r="BC74" s="146">
        <f t="shared" si="16"/>
        <v>0</v>
      </c>
      <c r="BD74" s="146">
        <f t="shared" si="17"/>
        <v>0</v>
      </c>
      <c r="BE74" s="146">
        <f t="shared" si="18"/>
        <v>0</v>
      </c>
      <c r="CA74" s="170">
        <v>1</v>
      </c>
      <c r="CB74" s="170">
        <v>7</v>
      </c>
      <c r="CZ74" s="146">
        <v>0</v>
      </c>
    </row>
    <row r="75" spans="1:104" ht="20.4">
      <c r="A75" s="171">
        <v>50</v>
      </c>
      <c r="B75" s="172" t="s">
        <v>218</v>
      </c>
      <c r="C75" s="173" t="s">
        <v>236</v>
      </c>
      <c r="D75" s="174" t="s">
        <v>123</v>
      </c>
      <c r="E75" s="175">
        <v>24</v>
      </c>
      <c r="F75" s="175"/>
      <c r="G75" s="176">
        <f t="shared" si="13"/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 t="shared" si="14"/>
        <v>0</v>
      </c>
      <c r="BB75" s="146">
        <f t="shared" si="15"/>
        <v>0</v>
      </c>
      <c r="BC75" s="146">
        <f t="shared" si="16"/>
        <v>0</v>
      </c>
      <c r="BD75" s="146">
        <f t="shared" si="17"/>
        <v>0</v>
      </c>
      <c r="BE75" s="146">
        <f t="shared" si="18"/>
        <v>0</v>
      </c>
      <c r="CA75" s="170">
        <v>1</v>
      </c>
      <c r="CB75" s="170">
        <v>7</v>
      </c>
      <c r="CZ75" s="146">
        <v>0</v>
      </c>
    </row>
    <row r="76" spans="1:80" ht="20.4">
      <c r="A76" s="171">
        <v>51</v>
      </c>
      <c r="B76" s="172" t="s">
        <v>229</v>
      </c>
      <c r="C76" s="173" t="s">
        <v>227</v>
      </c>
      <c r="D76" s="174" t="s">
        <v>123</v>
      </c>
      <c r="E76" s="175">
        <v>2</v>
      </c>
      <c r="F76" s="175"/>
      <c r="G76" s="176">
        <f t="shared" si="13"/>
        <v>0</v>
      </c>
      <c r="O76" s="170"/>
      <c r="AA76" s="146">
        <v>1</v>
      </c>
      <c r="AB76" s="146">
        <v>7</v>
      </c>
      <c r="AC76" s="146">
        <v>7</v>
      </c>
      <c r="AZ76" s="146">
        <v>2</v>
      </c>
      <c r="BB76" s="146">
        <f t="shared" si="15"/>
        <v>0</v>
      </c>
      <c r="CA76" s="170"/>
      <c r="CB76" s="170"/>
    </row>
    <row r="77" spans="1:104" ht="12.75">
      <c r="A77" s="171">
        <v>52</v>
      </c>
      <c r="B77" s="172" t="s">
        <v>149</v>
      </c>
      <c r="C77" s="173" t="s">
        <v>150</v>
      </c>
      <c r="D77" s="174" t="s">
        <v>60</v>
      </c>
      <c r="E77" s="175">
        <v>0</v>
      </c>
      <c r="F77" s="175">
        <v>0</v>
      </c>
      <c r="G77" s="176">
        <f t="shared" si="13"/>
        <v>0</v>
      </c>
      <c r="O77" s="170">
        <v>2</v>
      </c>
      <c r="AA77" s="146">
        <v>1</v>
      </c>
      <c r="AB77" s="146">
        <v>5</v>
      </c>
      <c r="AC77" s="146">
        <v>5</v>
      </c>
      <c r="AZ77" s="146">
        <v>2</v>
      </c>
      <c r="BA77" s="146">
        <f t="shared" si="14"/>
        <v>0</v>
      </c>
      <c r="BB77" s="146">
        <f t="shared" si="15"/>
        <v>0</v>
      </c>
      <c r="BC77" s="146">
        <f t="shared" si="16"/>
        <v>0</v>
      </c>
      <c r="BD77" s="146">
        <f t="shared" si="17"/>
        <v>0</v>
      </c>
      <c r="BE77" s="146">
        <f t="shared" si="18"/>
        <v>0</v>
      </c>
      <c r="CA77" s="170">
        <v>1</v>
      </c>
      <c r="CB77" s="170">
        <v>5</v>
      </c>
      <c r="CZ77" s="146">
        <v>0</v>
      </c>
    </row>
    <row r="78" spans="1:57" ht="12.75">
      <c r="A78" s="177"/>
      <c r="B78" s="178" t="s">
        <v>73</v>
      </c>
      <c r="C78" s="179" t="str">
        <f>CONCATENATE(B48," ",C48)</f>
        <v>766 Konstrukce truhlářské</v>
      </c>
      <c r="D78" s="180"/>
      <c r="E78" s="181"/>
      <c r="F78" s="182"/>
      <c r="G78" s="183">
        <f>SUM(G48:G77)</f>
        <v>0</v>
      </c>
      <c r="O78" s="170">
        <v>4</v>
      </c>
      <c r="BA78" s="184">
        <f>SUM(BA48:BA77)</f>
        <v>0</v>
      </c>
      <c r="BB78" s="184">
        <f>SUM(BB48:BB77)</f>
        <v>0</v>
      </c>
      <c r="BC78" s="184">
        <f>SUM(BC48:BC77)</f>
        <v>0</v>
      </c>
      <c r="BD78" s="184">
        <f>SUM(BD48:BD77)</f>
        <v>0</v>
      </c>
      <c r="BE78" s="184">
        <f>SUM(BE48:BE77)</f>
        <v>0</v>
      </c>
    </row>
    <row r="79" spans="1:15" ht="12.75">
      <c r="A79" s="163" t="s">
        <v>71</v>
      </c>
      <c r="B79" s="164" t="s">
        <v>151</v>
      </c>
      <c r="C79" s="165" t="s">
        <v>152</v>
      </c>
      <c r="D79" s="166"/>
      <c r="E79" s="167"/>
      <c r="F79" s="167"/>
      <c r="G79" s="168"/>
      <c r="H79" s="169"/>
      <c r="I79" s="169"/>
      <c r="O79" s="170">
        <v>1</v>
      </c>
    </row>
    <row r="80" spans="1:104" ht="12.75">
      <c r="A80" s="171">
        <v>80</v>
      </c>
      <c r="B80" s="172" t="s">
        <v>153</v>
      </c>
      <c r="C80" s="173" t="s">
        <v>154</v>
      </c>
      <c r="D80" s="174" t="s">
        <v>130</v>
      </c>
      <c r="E80" s="175">
        <v>191.8</v>
      </c>
      <c r="F80" s="175"/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0">
        <v>1</v>
      </c>
      <c r="CB80" s="170">
        <v>7</v>
      </c>
      <c r="CZ80" s="146">
        <v>0.00015</v>
      </c>
    </row>
    <row r="81" spans="1:104" ht="12.75">
      <c r="A81" s="171">
        <v>81</v>
      </c>
      <c r="B81" s="172" t="s">
        <v>155</v>
      </c>
      <c r="C81" s="173" t="s">
        <v>156</v>
      </c>
      <c r="D81" s="174" t="s">
        <v>130</v>
      </c>
      <c r="E81" s="175">
        <v>191.8</v>
      </c>
      <c r="F81" s="175"/>
      <c r="G81" s="176">
        <f>E81*F81</f>
        <v>0</v>
      </c>
      <c r="O81" s="170">
        <v>2</v>
      </c>
      <c r="AA81" s="146">
        <v>1</v>
      </c>
      <c r="AB81" s="146">
        <v>7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0">
        <v>1</v>
      </c>
      <c r="CB81" s="170">
        <v>7</v>
      </c>
      <c r="CZ81" s="146">
        <v>0.0001</v>
      </c>
    </row>
    <row r="82" spans="1:57" ht="12.75">
      <c r="A82" s="177"/>
      <c r="B82" s="178" t="s">
        <v>73</v>
      </c>
      <c r="C82" s="179" t="str">
        <f>CONCATENATE(B79," ",C79)</f>
        <v>784 Malby</v>
      </c>
      <c r="D82" s="180"/>
      <c r="E82" s="181"/>
      <c r="F82" s="182"/>
      <c r="G82" s="183">
        <f>SUM(G79:G81)</f>
        <v>0</v>
      </c>
      <c r="O82" s="170">
        <v>4</v>
      </c>
      <c r="BA82" s="184">
        <f>SUM(BA79:BA81)</f>
        <v>0</v>
      </c>
      <c r="BB82" s="184">
        <f>SUM(BB79:BB81)</f>
        <v>0</v>
      </c>
      <c r="BC82" s="184">
        <f>SUM(BC79:BC81)</f>
        <v>0</v>
      </c>
      <c r="BD82" s="184">
        <f>SUM(BD79:BD81)</f>
        <v>0</v>
      </c>
      <c r="BE82" s="184">
        <f>SUM(BE79:BE81)</f>
        <v>0</v>
      </c>
    </row>
    <row r="83" spans="1:15" ht="12.75">
      <c r="A83" s="163" t="s">
        <v>71</v>
      </c>
      <c r="B83" s="164" t="s">
        <v>157</v>
      </c>
      <c r="C83" s="165" t="s">
        <v>158</v>
      </c>
      <c r="D83" s="166"/>
      <c r="E83" s="167"/>
      <c r="F83" s="167"/>
      <c r="G83" s="168"/>
      <c r="H83" s="169"/>
      <c r="I83" s="169"/>
      <c r="O83" s="170">
        <v>1</v>
      </c>
    </row>
    <row r="84" spans="1:104" ht="12.75">
      <c r="A84" s="171">
        <v>82</v>
      </c>
      <c r="B84" s="172" t="s">
        <v>159</v>
      </c>
      <c r="C84" s="173" t="s">
        <v>160</v>
      </c>
      <c r="D84" s="174" t="s">
        <v>138</v>
      </c>
      <c r="E84" s="175">
        <v>7.1</v>
      </c>
      <c r="F84" s="175"/>
      <c r="G84" s="176">
        <f>E84*F84</f>
        <v>0</v>
      </c>
      <c r="O84" s="170">
        <v>2</v>
      </c>
      <c r="AA84" s="146">
        <v>1</v>
      </c>
      <c r="AB84" s="146">
        <v>3</v>
      </c>
      <c r="AC84" s="146">
        <v>3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3</v>
      </c>
      <c r="CZ84" s="146">
        <v>0</v>
      </c>
    </row>
    <row r="85" spans="1:104" ht="12.75">
      <c r="A85" s="171">
        <v>83</v>
      </c>
      <c r="B85" s="172" t="s">
        <v>161</v>
      </c>
      <c r="C85" s="173" t="s">
        <v>162</v>
      </c>
      <c r="D85" s="174" t="s">
        <v>138</v>
      </c>
      <c r="E85" s="175">
        <v>7.1</v>
      </c>
      <c r="F85" s="175"/>
      <c r="G85" s="176">
        <f>E85*F85</f>
        <v>0</v>
      </c>
      <c r="O85" s="170">
        <v>2</v>
      </c>
      <c r="AA85" s="146">
        <v>1</v>
      </c>
      <c r="AB85" s="146">
        <v>3</v>
      </c>
      <c r="AC85" s="146">
        <v>3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1</v>
      </c>
      <c r="CB85" s="170">
        <v>3</v>
      </c>
      <c r="CZ85" s="146">
        <v>0</v>
      </c>
    </row>
    <row r="86" spans="1:104" ht="12.75">
      <c r="A86" s="171">
        <v>84</v>
      </c>
      <c r="B86" s="172" t="s">
        <v>163</v>
      </c>
      <c r="C86" s="173" t="s">
        <v>164</v>
      </c>
      <c r="D86" s="174" t="s">
        <v>138</v>
      </c>
      <c r="E86" s="175">
        <v>7.1</v>
      </c>
      <c r="F86" s="175"/>
      <c r="G86" s="176">
        <f>E86*F86</f>
        <v>0</v>
      </c>
      <c r="O86" s="170">
        <v>2</v>
      </c>
      <c r="AA86" s="146">
        <v>1</v>
      </c>
      <c r="AB86" s="146">
        <v>3</v>
      </c>
      <c r="AC86" s="146">
        <v>3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1</v>
      </c>
      <c r="CB86" s="170">
        <v>3</v>
      </c>
      <c r="CZ86" s="146">
        <v>0</v>
      </c>
    </row>
    <row r="87" spans="1:104" ht="12.75">
      <c r="A87" s="171">
        <v>85</v>
      </c>
      <c r="B87" s="172" t="s">
        <v>165</v>
      </c>
      <c r="C87" s="173" t="s">
        <v>166</v>
      </c>
      <c r="D87" s="174" t="s">
        <v>138</v>
      </c>
      <c r="E87" s="175">
        <v>24.8</v>
      </c>
      <c r="F87" s="175"/>
      <c r="G87" s="176">
        <f>E87*F87</f>
        <v>0</v>
      </c>
      <c r="O87" s="170">
        <v>2</v>
      </c>
      <c r="AA87" s="146">
        <v>1</v>
      </c>
      <c r="AB87" s="146">
        <v>3</v>
      </c>
      <c r="AC87" s="146">
        <v>3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0">
        <v>1</v>
      </c>
      <c r="CB87" s="170">
        <v>3</v>
      </c>
      <c r="CZ87" s="146">
        <v>0</v>
      </c>
    </row>
    <row r="88" spans="1:104" ht="12.75">
      <c r="A88" s="171">
        <v>86</v>
      </c>
      <c r="B88" s="172" t="s">
        <v>167</v>
      </c>
      <c r="C88" s="173" t="s">
        <v>178</v>
      </c>
      <c r="D88" s="174" t="s">
        <v>138</v>
      </c>
      <c r="E88" s="175">
        <v>7.1</v>
      </c>
      <c r="F88" s="175"/>
      <c r="G88" s="176">
        <f>E88*F88</f>
        <v>0</v>
      </c>
      <c r="O88" s="170">
        <v>2</v>
      </c>
      <c r="AA88" s="146">
        <v>1</v>
      </c>
      <c r="AB88" s="146">
        <v>3</v>
      </c>
      <c r="AC88" s="146">
        <v>3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0">
        <v>1</v>
      </c>
      <c r="CB88" s="170">
        <v>3</v>
      </c>
      <c r="CZ88" s="146">
        <v>0</v>
      </c>
    </row>
    <row r="89" spans="1:57" ht="12.75">
      <c r="A89" s="177"/>
      <c r="B89" s="178" t="s">
        <v>73</v>
      </c>
      <c r="C89" s="179" t="str">
        <f>CONCATENATE(B83," ",C83)</f>
        <v>D96 Přesuny suti a vybouraných hmot</v>
      </c>
      <c r="D89" s="180"/>
      <c r="E89" s="181"/>
      <c r="F89" s="182"/>
      <c r="G89" s="183">
        <f>SUM(G83:G88)</f>
        <v>0</v>
      </c>
      <c r="O89" s="170">
        <v>4</v>
      </c>
      <c r="BA89" s="184">
        <f>SUM(BA83:BA88)</f>
        <v>0</v>
      </c>
      <c r="BB89" s="184">
        <f>SUM(BB83:BB88)</f>
        <v>0</v>
      </c>
      <c r="BC89" s="184">
        <f>SUM(BC83:BC88)</f>
        <v>0</v>
      </c>
      <c r="BD89" s="184">
        <f>SUM(BD83:BD88)</f>
        <v>0</v>
      </c>
      <c r="BE89" s="184">
        <f>SUM(BE83:BE88)</f>
        <v>0</v>
      </c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spans="1:7" ht="12.75">
      <c r="A113" s="185"/>
      <c r="B113" s="185"/>
      <c r="C113" s="185"/>
      <c r="D113" s="185"/>
      <c r="E113" s="185"/>
      <c r="F113" s="185"/>
      <c r="G113" s="185"/>
    </row>
    <row r="114" spans="1:7" ht="12.75">
      <c r="A114" s="185"/>
      <c r="B114" s="185"/>
      <c r="C114" s="185"/>
      <c r="D114" s="185"/>
      <c r="E114" s="185"/>
      <c r="F114" s="185"/>
      <c r="G114" s="185"/>
    </row>
    <row r="115" spans="1:7" ht="12.75">
      <c r="A115" s="185"/>
      <c r="B115" s="185"/>
      <c r="C115" s="185"/>
      <c r="D115" s="185"/>
      <c r="E115" s="185"/>
      <c r="F115" s="185"/>
      <c r="G115" s="185"/>
    </row>
    <row r="116" spans="1:7" ht="12.75">
      <c r="A116" s="185"/>
      <c r="B116" s="185"/>
      <c r="C116" s="185"/>
      <c r="D116" s="185"/>
      <c r="E116" s="185"/>
      <c r="F116" s="185"/>
      <c r="G116" s="185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spans="1:2" ht="12.75">
      <c r="A148" s="186"/>
      <c r="B148" s="186"/>
    </row>
    <row r="149" spans="1:7" ht="12.75">
      <c r="A149" s="185"/>
      <c r="B149" s="185"/>
      <c r="C149" s="188"/>
      <c r="D149" s="188"/>
      <c r="E149" s="189"/>
      <c r="F149" s="188"/>
      <c r="G149" s="190"/>
    </row>
    <row r="150" spans="1:7" ht="12.75">
      <c r="A150" s="191"/>
      <c r="B150" s="191"/>
      <c r="C150" s="185"/>
      <c r="D150" s="185"/>
      <c r="E150" s="192"/>
      <c r="F150" s="185"/>
      <c r="G150" s="185"/>
    </row>
    <row r="151" spans="1:7" ht="12.75">
      <c r="A151" s="185"/>
      <c r="B151" s="185"/>
      <c r="C151" s="185"/>
      <c r="D151" s="185"/>
      <c r="E151" s="192"/>
      <c r="F151" s="185"/>
      <c r="G151" s="185"/>
    </row>
    <row r="152" spans="1:7" ht="12.75">
      <c r="A152" s="185"/>
      <c r="B152" s="185"/>
      <c r="C152" s="185"/>
      <c r="D152" s="185"/>
      <c r="E152" s="192"/>
      <c r="F152" s="185"/>
      <c r="G152" s="185"/>
    </row>
    <row r="153" spans="1:7" ht="12.75">
      <c r="A153" s="185"/>
      <c r="B153" s="185"/>
      <c r="C153" s="185"/>
      <c r="D153" s="185"/>
      <c r="E153" s="192"/>
      <c r="F153" s="185"/>
      <c r="G153" s="185"/>
    </row>
    <row r="154" spans="1:7" ht="12.75">
      <c r="A154" s="185"/>
      <c r="B154" s="185"/>
      <c r="C154" s="185"/>
      <c r="D154" s="185"/>
      <c r="E154" s="192"/>
      <c r="F154" s="185"/>
      <c r="G154" s="185"/>
    </row>
    <row r="155" spans="1:7" ht="12.75">
      <c r="A155" s="185"/>
      <c r="B155" s="185"/>
      <c r="C155" s="185"/>
      <c r="D155" s="185"/>
      <c r="E155" s="192"/>
      <c r="F155" s="185"/>
      <c r="G155" s="185"/>
    </row>
    <row r="156" spans="1:7" ht="12.75">
      <c r="A156" s="185"/>
      <c r="B156" s="185"/>
      <c r="C156" s="185"/>
      <c r="D156" s="185"/>
      <c r="E156" s="192"/>
      <c r="F156" s="185"/>
      <c r="G156" s="185"/>
    </row>
    <row r="157" spans="1:7" ht="12.75">
      <c r="A157" s="185"/>
      <c r="B157" s="185"/>
      <c r="C157" s="185"/>
      <c r="D157" s="185"/>
      <c r="E157" s="192"/>
      <c r="F157" s="185"/>
      <c r="G157" s="185"/>
    </row>
    <row r="158" spans="1:7" ht="12.75">
      <c r="A158" s="185"/>
      <c r="B158" s="185"/>
      <c r="C158" s="185"/>
      <c r="D158" s="185"/>
      <c r="E158" s="192"/>
      <c r="F158" s="185"/>
      <c r="G158" s="185"/>
    </row>
    <row r="159" spans="1:7" ht="12.75">
      <c r="A159" s="185"/>
      <c r="B159" s="185"/>
      <c r="C159" s="185"/>
      <c r="D159" s="185"/>
      <c r="E159" s="192"/>
      <c r="F159" s="185"/>
      <c r="G159" s="185"/>
    </row>
    <row r="160" spans="1:7" ht="12.75">
      <c r="A160" s="185"/>
      <c r="B160" s="185"/>
      <c r="C160" s="185"/>
      <c r="D160" s="185"/>
      <c r="E160" s="192"/>
      <c r="F160" s="185"/>
      <c r="G160" s="185"/>
    </row>
    <row r="161" spans="1:7" ht="12.75">
      <c r="A161" s="185"/>
      <c r="B161" s="185"/>
      <c r="C161" s="185"/>
      <c r="D161" s="185"/>
      <c r="E161" s="192"/>
      <c r="F161" s="185"/>
      <c r="G161" s="185"/>
    </row>
    <row r="162" spans="1:7" ht="12.75">
      <c r="A162" s="185"/>
      <c r="B162" s="185"/>
      <c r="C162" s="185"/>
      <c r="D162" s="185"/>
      <c r="E162" s="192"/>
      <c r="F162" s="185"/>
      <c r="G162" s="18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Roman Krátký</dc:creator>
  <cp:keywords/>
  <dc:description/>
  <cp:lastModifiedBy>Jirges David</cp:lastModifiedBy>
  <cp:lastPrinted>2019-10-14T06:19:31Z</cp:lastPrinted>
  <dcterms:created xsi:type="dcterms:W3CDTF">2013-02-28T13:45:18Z</dcterms:created>
  <dcterms:modified xsi:type="dcterms:W3CDTF">2022-04-14T10:24:25Z</dcterms:modified>
  <cp:category/>
  <cp:version/>
  <cp:contentType/>
  <cp:contentStatus/>
</cp:coreProperties>
</file>