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eřejné zakázky 2021\Vzduchotechnika_ZŠ A. Jiráska_výdej jídla\"/>
    </mc:Choice>
  </mc:AlternateContent>
  <bookViews>
    <workbookView xWindow="0" yWindow="0" windowWidth="28800" windowHeight="11835"/>
  </bookViews>
  <sheets>
    <sheet name="Rekapitulace stavby" sheetId="1" r:id="rId1"/>
    <sheet name="01 - Elektro" sheetId="2" r:id="rId2"/>
    <sheet name="02 - Stavební část" sheetId="3" r:id="rId3"/>
    <sheet name="Pokyny pro vyplnění" sheetId="4" r:id="rId4"/>
  </sheets>
  <definedNames>
    <definedName name="_xlnm._FilterDatabase" localSheetId="1" hidden="1">'01 - Elektro'!$C$82:$L$107</definedName>
    <definedName name="_xlnm._FilterDatabase" localSheetId="2" hidden="1">'02 - Stavební část'!$C$86:$L$132</definedName>
    <definedName name="_xlnm.Print_Titles" localSheetId="1">'01 - Elektro'!$82:$82</definedName>
    <definedName name="_xlnm.Print_Titles" localSheetId="2">'02 - Stavební část'!$86:$86</definedName>
    <definedName name="_xlnm.Print_Titles" localSheetId="0">'Rekapitulace stavby'!$52:$52</definedName>
    <definedName name="_xlnm.Print_Area" localSheetId="1">'01 - Elektro'!$C$4:$K$41,'01 - Elektro'!$C$47:$K$64,'01 - Elektro'!$C$70:$L$107</definedName>
    <definedName name="_xlnm.Print_Area" localSheetId="2">'02 - Stavební část'!$C$4:$K$41,'02 - Stavební část'!$C$47:$K$68,'02 - Stavební část'!$C$74:$L$132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52511"/>
</workbook>
</file>

<file path=xl/calcChain.xml><?xml version="1.0" encoding="utf-8"?>
<calcChain xmlns="http://schemas.openxmlformats.org/spreadsheetml/2006/main">
  <c r="K39" i="3" l="1"/>
  <c r="K38" i="3"/>
  <c r="BA56" i="1" s="1"/>
  <c r="K37" i="3"/>
  <c r="AZ56" i="1" s="1"/>
  <c r="BI126" i="3"/>
  <c r="BH126" i="3"/>
  <c r="BG126" i="3"/>
  <c r="BF126" i="3"/>
  <c r="X126" i="3"/>
  <c r="V126" i="3"/>
  <c r="T126" i="3"/>
  <c r="P126" i="3"/>
  <c r="BI124" i="3"/>
  <c r="BH124" i="3"/>
  <c r="BG124" i="3"/>
  <c r="BF124" i="3"/>
  <c r="X124" i="3"/>
  <c r="V124" i="3"/>
  <c r="T124" i="3"/>
  <c r="P124" i="3"/>
  <c r="BI117" i="3"/>
  <c r="BH117" i="3"/>
  <c r="BG117" i="3"/>
  <c r="BF117" i="3"/>
  <c r="X117" i="3"/>
  <c r="V117" i="3"/>
  <c r="T117" i="3"/>
  <c r="P117" i="3"/>
  <c r="BI115" i="3"/>
  <c r="BH115" i="3"/>
  <c r="BG115" i="3"/>
  <c r="BF115" i="3"/>
  <c r="X115" i="3"/>
  <c r="V115" i="3"/>
  <c r="T115" i="3"/>
  <c r="P115" i="3"/>
  <c r="BI113" i="3"/>
  <c r="BH113" i="3"/>
  <c r="BG113" i="3"/>
  <c r="BF113" i="3"/>
  <c r="X113" i="3"/>
  <c r="V113" i="3"/>
  <c r="T113" i="3"/>
  <c r="P113" i="3"/>
  <c r="BI110" i="3"/>
  <c r="BH110" i="3"/>
  <c r="BG110" i="3"/>
  <c r="BF110" i="3"/>
  <c r="X110" i="3"/>
  <c r="V110" i="3"/>
  <c r="T110" i="3"/>
  <c r="P110" i="3"/>
  <c r="BI108" i="3"/>
  <c r="BH108" i="3"/>
  <c r="BG108" i="3"/>
  <c r="BF108" i="3"/>
  <c r="X108" i="3"/>
  <c r="V108" i="3"/>
  <c r="T108" i="3"/>
  <c r="P108" i="3"/>
  <c r="BI107" i="3"/>
  <c r="BH107" i="3"/>
  <c r="BG107" i="3"/>
  <c r="BF107" i="3"/>
  <c r="X107" i="3"/>
  <c r="V107" i="3"/>
  <c r="T107" i="3"/>
  <c r="P107" i="3"/>
  <c r="BI105" i="3"/>
  <c r="BH105" i="3"/>
  <c r="BG105" i="3"/>
  <c r="BF105" i="3"/>
  <c r="X105" i="3"/>
  <c r="V105" i="3"/>
  <c r="T105" i="3"/>
  <c r="P105" i="3"/>
  <c r="BI103" i="3"/>
  <c r="BH103" i="3"/>
  <c r="BG103" i="3"/>
  <c r="BF103" i="3"/>
  <c r="X103" i="3"/>
  <c r="V103" i="3"/>
  <c r="T103" i="3"/>
  <c r="P103" i="3"/>
  <c r="BI102" i="3"/>
  <c r="BH102" i="3"/>
  <c r="BG102" i="3"/>
  <c r="BF102" i="3"/>
  <c r="X102" i="3"/>
  <c r="V102" i="3"/>
  <c r="T102" i="3"/>
  <c r="P102" i="3"/>
  <c r="BI101" i="3"/>
  <c r="BH101" i="3"/>
  <c r="BG101" i="3"/>
  <c r="BF101" i="3"/>
  <c r="X101" i="3"/>
  <c r="V101" i="3"/>
  <c r="T101" i="3"/>
  <c r="P101" i="3"/>
  <c r="BI100" i="3"/>
  <c r="BH100" i="3"/>
  <c r="BG100" i="3"/>
  <c r="BF100" i="3"/>
  <c r="X100" i="3"/>
  <c r="V100" i="3"/>
  <c r="T100" i="3"/>
  <c r="P100" i="3"/>
  <c r="BI98" i="3"/>
  <c r="BH98" i="3"/>
  <c r="BG98" i="3"/>
  <c r="BE98" i="3"/>
  <c r="X98" i="3"/>
  <c r="V98" i="3"/>
  <c r="T98" i="3"/>
  <c r="P98" i="3"/>
  <c r="BI96" i="3"/>
  <c r="BH96" i="3"/>
  <c r="BG96" i="3"/>
  <c r="BF96" i="3"/>
  <c r="X96" i="3"/>
  <c r="V96" i="3"/>
  <c r="T96" i="3"/>
  <c r="P96" i="3"/>
  <c r="BI94" i="3"/>
  <c r="BH94" i="3"/>
  <c r="BG94" i="3"/>
  <c r="BF94" i="3"/>
  <c r="X94" i="3"/>
  <c r="V94" i="3"/>
  <c r="T94" i="3"/>
  <c r="P94" i="3"/>
  <c r="BI92" i="3"/>
  <c r="BH92" i="3"/>
  <c r="BG92" i="3"/>
  <c r="BF92" i="3"/>
  <c r="X92" i="3"/>
  <c r="V92" i="3"/>
  <c r="T92" i="3"/>
  <c r="P92" i="3"/>
  <c r="BI91" i="3"/>
  <c r="BH91" i="3"/>
  <c r="BG91" i="3"/>
  <c r="BF91" i="3"/>
  <c r="X91" i="3"/>
  <c r="V91" i="3"/>
  <c r="T91" i="3"/>
  <c r="P91" i="3"/>
  <c r="BI90" i="3"/>
  <c r="BH90" i="3"/>
  <c r="BG90" i="3"/>
  <c r="BF90" i="3"/>
  <c r="X90" i="3"/>
  <c r="V90" i="3"/>
  <c r="T90" i="3"/>
  <c r="P90" i="3"/>
  <c r="J84" i="3"/>
  <c r="J83" i="3"/>
  <c r="F83" i="3"/>
  <c r="F81" i="3"/>
  <c r="E79" i="3"/>
  <c r="J57" i="3"/>
  <c r="J56" i="3"/>
  <c r="F56" i="3"/>
  <c r="F54" i="3"/>
  <c r="E52" i="3"/>
  <c r="J18" i="3"/>
  <c r="E18" i="3"/>
  <c r="F84" i="3" s="1"/>
  <c r="J17" i="3"/>
  <c r="J12" i="3"/>
  <c r="J54" i="3" s="1"/>
  <c r="E7" i="3"/>
  <c r="E77" i="3" s="1"/>
  <c r="K93" i="2"/>
  <c r="K39" i="2"/>
  <c r="K38" i="2"/>
  <c r="BA55" i="1" s="1"/>
  <c r="K37" i="2"/>
  <c r="AZ55" i="1"/>
  <c r="BI107" i="2"/>
  <c r="BH107" i="2"/>
  <c r="BG107" i="2"/>
  <c r="BF107" i="2"/>
  <c r="X107" i="2"/>
  <c r="V107" i="2"/>
  <c r="T107" i="2"/>
  <c r="P107" i="2"/>
  <c r="BI105" i="2"/>
  <c r="BH105" i="2"/>
  <c r="BG105" i="2"/>
  <c r="BF105" i="2"/>
  <c r="X105" i="2"/>
  <c r="V105" i="2"/>
  <c r="T105" i="2"/>
  <c r="P105" i="2"/>
  <c r="BI104" i="2"/>
  <c r="BH104" i="2"/>
  <c r="BG104" i="2"/>
  <c r="BF104" i="2"/>
  <c r="X104" i="2"/>
  <c r="V104" i="2"/>
  <c r="T104" i="2"/>
  <c r="P104" i="2"/>
  <c r="BI103" i="2"/>
  <c r="BH103" i="2"/>
  <c r="BG103" i="2"/>
  <c r="BF103" i="2"/>
  <c r="X103" i="2"/>
  <c r="V103" i="2"/>
  <c r="T103" i="2"/>
  <c r="P103" i="2"/>
  <c r="BI102" i="2"/>
  <c r="BH102" i="2"/>
  <c r="BG102" i="2"/>
  <c r="BF102" i="2"/>
  <c r="X102" i="2"/>
  <c r="V102" i="2"/>
  <c r="T102" i="2"/>
  <c r="P102" i="2"/>
  <c r="BI101" i="2"/>
  <c r="BH101" i="2"/>
  <c r="BG101" i="2"/>
  <c r="BF101" i="2"/>
  <c r="X101" i="2"/>
  <c r="V101" i="2"/>
  <c r="T101" i="2"/>
  <c r="P101" i="2"/>
  <c r="BI100" i="2"/>
  <c r="BH100" i="2"/>
  <c r="BG100" i="2"/>
  <c r="BF100" i="2"/>
  <c r="X100" i="2"/>
  <c r="V100" i="2"/>
  <c r="T100" i="2"/>
  <c r="P100" i="2"/>
  <c r="BI99" i="2"/>
  <c r="BH99" i="2"/>
  <c r="BG99" i="2"/>
  <c r="BF99" i="2"/>
  <c r="X99" i="2"/>
  <c r="V99" i="2"/>
  <c r="T99" i="2"/>
  <c r="P99" i="2"/>
  <c r="BI98" i="2"/>
  <c r="BH98" i="2"/>
  <c r="BG98" i="2"/>
  <c r="BF98" i="2"/>
  <c r="X98" i="2"/>
  <c r="V98" i="2"/>
  <c r="T98" i="2"/>
  <c r="P98" i="2"/>
  <c r="BI97" i="2"/>
  <c r="BH97" i="2"/>
  <c r="BG97" i="2"/>
  <c r="BF97" i="2"/>
  <c r="X97" i="2"/>
  <c r="V97" i="2"/>
  <c r="T97" i="2"/>
  <c r="P97" i="2"/>
  <c r="BI95" i="2"/>
  <c r="BH95" i="2"/>
  <c r="BG95" i="2"/>
  <c r="BF95" i="2"/>
  <c r="X95" i="2"/>
  <c r="V95" i="2"/>
  <c r="T95" i="2"/>
  <c r="P95" i="2"/>
  <c r="K62" i="2"/>
  <c r="J62" i="2"/>
  <c r="I62" i="2"/>
  <c r="BI92" i="2"/>
  <c r="BH92" i="2"/>
  <c r="BG92" i="2"/>
  <c r="BF92" i="2"/>
  <c r="X92" i="2"/>
  <c r="V92" i="2"/>
  <c r="T92" i="2"/>
  <c r="P92" i="2"/>
  <c r="BI91" i="2"/>
  <c r="BH91" i="2"/>
  <c r="BG91" i="2"/>
  <c r="BF91" i="2"/>
  <c r="X91" i="2"/>
  <c r="V91" i="2"/>
  <c r="T91" i="2"/>
  <c r="P91" i="2"/>
  <c r="BI90" i="2"/>
  <c r="BH90" i="2"/>
  <c r="BG90" i="2"/>
  <c r="BF90" i="2"/>
  <c r="X90" i="2"/>
  <c r="V90" i="2"/>
  <c r="T90" i="2"/>
  <c r="P90" i="2"/>
  <c r="BI89" i="2"/>
  <c r="BH89" i="2"/>
  <c r="BG89" i="2"/>
  <c r="BF89" i="2"/>
  <c r="X89" i="2"/>
  <c r="V89" i="2"/>
  <c r="T89" i="2"/>
  <c r="P89" i="2"/>
  <c r="BI88" i="2"/>
  <c r="BH88" i="2"/>
  <c r="BG88" i="2"/>
  <c r="BF88" i="2"/>
  <c r="X88" i="2"/>
  <c r="V88" i="2"/>
  <c r="T88" i="2"/>
  <c r="P88" i="2"/>
  <c r="BI87" i="2"/>
  <c r="BH87" i="2"/>
  <c r="BG87" i="2"/>
  <c r="BF87" i="2"/>
  <c r="X87" i="2"/>
  <c r="V87" i="2"/>
  <c r="T87" i="2"/>
  <c r="P87" i="2"/>
  <c r="BI86" i="2"/>
  <c r="BH86" i="2"/>
  <c r="BG86" i="2"/>
  <c r="BF86" i="2"/>
  <c r="X86" i="2"/>
  <c r="V86" i="2"/>
  <c r="T86" i="2"/>
  <c r="P86" i="2"/>
  <c r="BI85" i="2"/>
  <c r="BH85" i="2"/>
  <c r="BG85" i="2"/>
  <c r="BF85" i="2"/>
  <c r="X85" i="2"/>
  <c r="V85" i="2"/>
  <c r="T85" i="2"/>
  <c r="P85" i="2"/>
  <c r="BI84" i="2"/>
  <c r="BH84" i="2"/>
  <c r="BG84" i="2"/>
  <c r="BF84" i="2"/>
  <c r="X84" i="2"/>
  <c r="V84" i="2"/>
  <c r="T84" i="2"/>
  <c r="P84" i="2"/>
  <c r="J80" i="2"/>
  <c r="F79" i="2"/>
  <c r="F77" i="2"/>
  <c r="E75" i="2"/>
  <c r="J57" i="2"/>
  <c r="F56" i="2"/>
  <c r="F54" i="2"/>
  <c r="E52" i="2"/>
  <c r="J21" i="2"/>
  <c r="E21" i="2"/>
  <c r="J56" i="2" s="1"/>
  <c r="J20" i="2"/>
  <c r="J18" i="2"/>
  <c r="E18" i="2"/>
  <c r="F80" i="2" s="1"/>
  <c r="J17" i="2"/>
  <c r="J12" i="2"/>
  <c r="J77" i="2"/>
  <c r="E7" i="2"/>
  <c r="E73" i="2"/>
  <c r="L50" i="1"/>
  <c r="AM50" i="1"/>
  <c r="AM49" i="1"/>
  <c r="L49" i="1"/>
  <c r="AM47" i="1"/>
  <c r="L47" i="1"/>
  <c r="L45" i="1"/>
  <c r="L44" i="1"/>
  <c r="Q124" i="3"/>
  <c r="R108" i="3"/>
  <c r="Q103" i="3"/>
  <c r="Q90" i="3"/>
  <c r="R84" i="2"/>
  <c r="R105" i="2"/>
  <c r="Q100" i="2"/>
  <c r="R94" i="3"/>
  <c r="R88" i="2"/>
  <c r="Q84" i="2"/>
  <c r="R91" i="2"/>
  <c r="BK108" i="3"/>
  <c r="K103" i="2"/>
  <c r="BE103" i="2"/>
  <c r="K102" i="2"/>
  <c r="BE102" i="2"/>
  <c r="BK107" i="3"/>
  <c r="BK95" i="2"/>
  <c r="K99" i="2"/>
  <c r="BE99" i="2"/>
  <c r="BK92" i="2"/>
  <c r="R117" i="3"/>
  <c r="R110" i="3"/>
  <c r="R102" i="3"/>
  <c r="R98" i="3"/>
  <c r="R99" i="2"/>
  <c r="Q101" i="3"/>
  <c r="Q102" i="2"/>
  <c r="R85" i="2"/>
  <c r="R102" i="2"/>
  <c r="Q101" i="2"/>
  <c r="Q92" i="2"/>
  <c r="BK126" i="3"/>
  <c r="K94" i="3"/>
  <c r="BE94" i="3" s="1"/>
  <c r="BK110" i="3"/>
  <c r="K91" i="2"/>
  <c r="BE91" i="2"/>
  <c r="BK101" i="2"/>
  <c r="K92" i="3"/>
  <c r="BE92" i="3" s="1"/>
  <c r="Q117" i="3"/>
  <c r="Q113" i="3"/>
  <c r="R107" i="3"/>
  <c r="Q96" i="3"/>
  <c r="Q98" i="2"/>
  <c r="Q98" i="3"/>
  <c r="Q90" i="2"/>
  <c r="Q107" i="2"/>
  <c r="Q99" i="2"/>
  <c r="R97" i="2"/>
  <c r="BK117" i="3"/>
  <c r="BK101" i="3"/>
  <c r="K87" i="2"/>
  <c r="BE87" i="2" s="1"/>
  <c r="BK90" i="3"/>
  <c r="BK103" i="3"/>
  <c r="BK88" i="2"/>
  <c r="K91" i="3"/>
  <c r="BE91" i="3"/>
  <c r="K84" i="2"/>
  <c r="BE84" i="2"/>
  <c r="Q126" i="3"/>
  <c r="Q110" i="3"/>
  <c r="Q105" i="3"/>
  <c r="R100" i="3"/>
  <c r="R103" i="2"/>
  <c r="Q87" i="2"/>
  <c r="Q104" i="2"/>
  <c r="R96" i="3"/>
  <c r="Q105" i="2"/>
  <c r="Q91" i="3"/>
  <c r="R101" i="2"/>
  <c r="R87" i="2"/>
  <c r="BK113" i="3"/>
  <c r="BK115" i="3"/>
  <c r="BK105" i="2"/>
  <c r="K98" i="3"/>
  <c r="BF98" i="3" s="1"/>
  <c r="BK104" i="2"/>
  <c r="K100" i="2"/>
  <c r="BE100" i="2"/>
  <c r="R124" i="3"/>
  <c r="R113" i="3"/>
  <c r="Q107" i="3"/>
  <c r="R101" i="3"/>
  <c r="R100" i="2"/>
  <c r="Q91" i="2"/>
  <c r="R107" i="2"/>
  <c r="R89" i="2"/>
  <c r="R91" i="3"/>
  <c r="R86" i="2"/>
  <c r="Q89" i="2"/>
  <c r="Q86" i="2"/>
  <c r="K102" i="3"/>
  <c r="BE102" i="3"/>
  <c r="K98" i="2"/>
  <c r="BE98" i="2"/>
  <c r="BK124" i="3"/>
  <c r="K85" i="2"/>
  <c r="BE85" i="2" s="1"/>
  <c r="K89" i="2"/>
  <c r="BE89" i="2" s="1"/>
  <c r="R126" i="3"/>
  <c r="Q115" i="3"/>
  <c r="R105" i="3"/>
  <c r="Q100" i="3"/>
  <c r="Q97" i="2"/>
  <c r="Q94" i="3"/>
  <c r="R92" i="2"/>
  <c r="Q92" i="3"/>
  <c r="R90" i="2"/>
  <c r="R95" i="2"/>
  <c r="R90" i="3"/>
  <c r="Q85" i="2"/>
  <c r="K107" i="2"/>
  <c r="BE107" i="2" s="1"/>
  <c r="K105" i="3"/>
  <c r="BE105" i="3" s="1"/>
  <c r="K97" i="2"/>
  <c r="BE97" i="2"/>
  <c r="BK96" i="3"/>
  <c r="K86" i="2"/>
  <c r="BE86" i="2"/>
  <c r="R115" i="3"/>
  <c r="Q108" i="3"/>
  <c r="Q102" i="3"/>
  <c r="R92" i="3"/>
  <c r="R103" i="3"/>
  <c r="Q103" i="2"/>
  <c r="Q88" i="2"/>
  <c r="R104" i="2"/>
  <c r="R98" i="2"/>
  <c r="Q95" i="2"/>
  <c r="AU54" i="1"/>
  <c r="BK90" i="2"/>
  <c r="BK100" i="3"/>
  <c r="X94" i="2" l="1"/>
  <c r="X83" i="2" s="1"/>
  <c r="R94" i="2"/>
  <c r="J63" i="2" s="1"/>
  <c r="V94" i="2"/>
  <c r="V83" i="2" s="1"/>
  <c r="T94" i="2"/>
  <c r="T83" i="2" s="1"/>
  <c r="AW55" i="1" s="1"/>
  <c r="Q94" i="2"/>
  <c r="I63" i="2"/>
  <c r="T89" i="3"/>
  <c r="V89" i="3"/>
  <c r="X89" i="3"/>
  <c r="Q89" i="3"/>
  <c r="R89" i="3"/>
  <c r="T93" i="3"/>
  <c r="V93" i="3"/>
  <c r="X93" i="3"/>
  <c r="Q93" i="3"/>
  <c r="I64" i="3"/>
  <c r="R93" i="3"/>
  <c r="J64" i="3"/>
  <c r="BK106" i="3"/>
  <c r="K106" i="3"/>
  <c r="K65" i="3" s="1"/>
  <c r="T106" i="3"/>
  <c r="V106" i="3"/>
  <c r="X106" i="3"/>
  <c r="Q106" i="3"/>
  <c r="I65" i="3"/>
  <c r="R106" i="3"/>
  <c r="J65" i="3"/>
  <c r="BK112" i="3"/>
  <c r="K112" i="3" s="1"/>
  <c r="K67" i="3" s="1"/>
  <c r="T112" i="3"/>
  <c r="T111" i="3" s="1"/>
  <c r="V112" i="3"/>
  <c r="V111" i="3" s="1"/>
  <c r="X112" i="3"/>
  <c r="X111" i="3" s="1"/>
  <c r="Q112" i="3"/>
  <c r="Q111" i="3" s="1"/>
  <c r="I66" i="3" s="1"/>
  <c r="R112" i="3"/>
  <c r="R111" i="3" s="1"/>
  <c r="J66" i="3" s="1"/>
  <c r="E50" i="2"/>
  <c r="F57" i="2"/>
  <c r="J79" i="2"/>
  <c r="J54" i="2"/>
  <c r="R83" i="2"/>
  <c r="J61" i="2" s="1"/>
  <c r="K31" i="2" s="1"/>
  <c r="AT55" i="1" s="1"/>
  <c r="F57" i="3"/>
  <c r="J81" i="3"/>
  <c r="Q83" i="2"/>
  <c r="I61" i="2"/>
  <c r="K30" i="2"/>
  <c r="AS55" i="1" s="1"/>
  <c r="E50" i="3"/>
  <c r="F37" i="2"/>
  <c r="BD55" i="1"/>
  <c r="BK91" i="3"/>
  <c r="F38" i="3"/>
  <c r="BE56" i="1" s="1"/>
  <c r="K95" i="2"/>
  <c r="BE95" i="2" s="1"/>
  <c r="K107" i="3"/>
  <c r="BE107" i="3"/>
  <c r="F38" i="2"/>
  <c r="BE55" i="1" s="1"/>
  <c r="K126" i="3"/>
  <c r="BE126" i="3"/>
  <c r="K90" i="3"/>
  <c r="BE90" i="3" s="1"/>
  <c r="K117" i="3"/>
  <c r="BE117" i="3"/>
  <c r="K110" i="3"/>
  <c r="BE110" i="3" s="1"/>
  <c r="K103" i="3"/>
  <c r="BE103" i="3"/>
  <c r="BK92" i="3"/>
  <c r="F36" i="2"/>
  <c r="BC55" i="1" s="1"/>
  <c r="BK97" i="2"/>
  <c r="K115" i="3"/>
  <c r="BE115" i="3" s="1"/>
  <c r="K108" i="3"/>
  <c r="BE108" i="3"/>
  <c r="K101" i="2"/>
  <c r="BE101" i="2" s="1"/>
  <c r="K101" i="3"/>
  <c r="BE101" i="3"/>
  <c r="BK86" i="2"/>
  <c r="F36" i="3"/>
  <c r="BC56" i="1" s="1"/>
  <c r="BK99" i="2"/>
  <c r="F39" i="3"/>
  <c r="BF56" i="1" s="1"/>
  <c r="K100" i="3"/>
  <c r="BE100" i="3"/>
  <c r="BK87" i="2"/>
  <c r="BK103" i="2"/>
  <c r="K88" i="2"/>
  <c r="BE88" i="2"/>
  <c r="K105" i="2"/>
  <c r="BE105" i="2" s="1"/>
  <c r="K36" i="2"/>
  <c r="AY55" i="1"/>
  <c r="F39" i="2"/>
  <c r="BF55" i="1" s="1"/>
  <c r="BK105" i="3"/>
  <c r="BK84" i="2"/>
  <c r="K36" i="3"/>
  <c r="AY56" i="1" s="1"/>
  <c r="F37" i="3"/>
  <c r="BD56" i="1" s="1"/>
  <c r="K92" i="2"/>
  <c r="BE92" i="2" s="1"/>
  <c r="BK102" i="3"/>
  <c r="BK107" i="2"/>
  <c r="K104" i="2"/>
  <c r="BE104" i="2" s="1"/>
  <c r="BK85" i="2"/>
  <c r="BK91" i="2"/>
  <c r="BK100" i="2"/>
  <c r="BK98" i="2"/>
  <c r="BK102" i="2"/>
  <c r="K96" i="3"/>
  <c r="BE96" i="3"/>
  <c r="BK94" i="3"/>
  <c r="K90" i="2"/>
  <c r="BE90" i="2" s="1"/>
  <c r="BK98" i="3"/>
  <c r="BK89" i="2"/>
  <c r="K124" i="3"/>
  <c r="BE124" i="3" s="1"/>
  <c r="K113" i="3"/>
  <c r="BE113" i="3" s="1"/>
  <c r="R88" i="3" l="1"/>
  <c r="R87" i="3" s="1"/>
  <c r="J61" i="3" s="1"/>
  <c r="K31" i="3" s="1"/>
  <c r="AT56" i="1" s="1"/>
  <c r="AT54" i="1" s="1"/>
  <c r="Q88" i="3"/>
  <c r="Q87" i="3"/>
  <c r="I61" i="3"/>
  <c r="K30" i="3" s="1"/>
  <c r="AS56" i="1" s="1"/>
  <c r="AS54" i="1" s="1"/>
  <c r="X88" i="3"/>
  <c r="X87" i="3"/>
  <c r="T88" i="3"/>
  <c r="T87" i="3" s="1"/>
  <c r="AW56" i="1" s="1"/>
  <c r="AW54" i="1" s="1"/>
  <c r="V88" i="3"/>
  <c r="V87" i="3" s="1"/>
  <c r="I63" i="3"/>
  <c r="J63" i="3"/>
  <c r="I67" i="3"/>
  <c r="J67" i="3"/>
  <c r="BK111" i="3"/>
  <c r="K111" i="3"/>
  <c r="K66" i="3"/>
  <c r="BK94" i="2"/>
  <c r="K94" i="2" s="1"/>
  <c r="K63" i="2" s="1"/>
  <c r="BK89" i="3"/>
  <c r="K89" i="3" s="1"/>
  <c r="K63" i="3" s="1"/>
  <c r="BK93" i="3"/>
  <c r="K93" i="3"/>
  <c r="K64" i="3" s="1"/>
  <c r="BD54" i="1"/>
  <c r="W31" i="1" s="1"/>
  <c r="K35" i="3"/>
  <c r="AX56" i="1"/>
  <c r="AV56" i="1"/>
  <c r="BC54" i="1"/>
  <c r="AY54" i="1"/>
  <c r="AK30" i="1"/>
  <c r="BF54" i="1"/>
  <c r="W33" i="1"/>
  <c r="BE54" i="1"/>
  <c r="W32" i="1"/>
  <c r="F35" i="2"/>
  <c r="BB55" i="1" s="1"/>
  <c r="F35" i="3"/>
  <c r="BB56" i="1"/>
  <c r="K35" i="2"/>
  <c r="AX55" i="1" s="1"/>
  <c r="AV55" i="1" s="1"/>
  <c r="BK83" i="2" l="1"/>
  <c r="K83" i="2" s="1"/>
  <c r="K32" i="2" s="1"/>
  <c r="AG55" i="1" s="1"/>
  <c r="K61" i="2"/>
  <c r="J62" i="3"/>
  <c r="I62" i="3"/>
  <c r="BK88" i="3"/>
  <c r="K88" i="3"/>
  <c r="K62" i="3"/>
  <c r="AN55" i="1"/>
  <c r="W30" i="1"/>
  <c r="BB54" i="1"/>
  <c r="W29" i="1"/>
  <c r="BA54" i="1"/>
  <c r="AZ54" i="1"/>
  <c r="K41" i="2" l="1"/>
  <c r="BK87" i="3"/>
  <c r="K87" i="3"/>
  <c r="K61" i="3"/>
  <c r="AX54" i="1"/>
  <c r="AK29" i="1"/>
  <c r="AV54" i="1" l="1"/>
  <c r="K32" i="3"/>
  <c r="AG56" i="1" s="1"/>
  <c r="AN56" i="1" s="1"/>
  <c r="K41" i="3" l="1"/>
  <c r="AG54" i="1"/>
  <c r="AK26" i="1"/>
  <c r="AK35" i="1"/>
  <c r="AN54" i="1" l="1"/>
</calcChain>
</file>

<file path=xl/sharedStrings.xml><?xml version="1.0" encoding="utf-8"?>
<sst xmlns="http://schemas.openxmlformats.org/spreadsheetml/2006/main" count="1665" uniqueCount="488">
  <si>
    <t>Export Komplet</t>
  </si>
  <si>
    <t>VZ</t>
  </si>
  <si>
    <t>2.0</t>
  </si>
  <si>
    <t>ZAMOK</t>
  </si>
  <si>
    <t>False</t>
  </si>
  <si>
    <t>True</t>
  </si>
  <si>
    <t>{6c67a575-9d88-4e4e-b840-1ae4db21ba4a}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</si>
  <si>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</si>
  <si>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</si>
  <si>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</si>
  <si>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</si>
  <si>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</si>
  <si>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</si>
  <si>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</si>
  <si>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</si>
  <si>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</si>
  <si>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</si>
  <si>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</si>
  <si>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A.Jiráska - výdej jídla - elektroinstalace k větrání</t>
  </si>
  <si>
    <t>KSO:</t>
  </si>
  <si>
    <t/>
  </si>
  <si>
    <t>CC-CZ:</t>
  </si>
  <si>
    <t>Místo:</t>
  </si>
  <si>
    <t>ZŠ A.Jiráska č.p.80 Lanškroun</t>
  </si>
  <si>
    <t>Datum:</t>
  </si>
  <si>
    <t>8. 4. 2021</t>
  </si>
  <si>
    <t>Zadavatel:</t>
  </si>
  <si>
    <t>IČ:</t>
  </si>
  <si>
    <t>Město Lanškroun</t>
  </si>
  <si>
    <t>DIČ:</t>
  </si>
  <si>
    <t>Uchazeč:</t>
  </si>
  <si>
    <t>Vyplň údaj</t>
  </si>
  <si>
    <t>Projektant:</t>
  </si>
  <si>
    <t xml:space="preserve"> </t>
  </si>
  <si>
    <t>Zpracovatel:</t>
  </si>
  <si>
    <t>Ing. Ivana Smolová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</si>
  <si>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</si>
  <si>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</si>
  <si>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</si>
  <si>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</si>
  <si>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</si>
  <si>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</si>
  <si>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</si>
  <si>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</si>
  <si>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</si>
  <si>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</si>
  <si>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</si>
  <si>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</si>
  <si>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</si>
  <si>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</si>
  <si>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</si>
  <si>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</si>
  <si>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</si>
  <si>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</si>
  <si>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</si>
  <si>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</si>
  <si>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</si>
  <si>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</si>
  <si>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</si>
  <si>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</si>
  <si>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</si>
  <si>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</si>
  <si>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</si>
  <si>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</si>
  <si>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</si>
  <si>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</si>
  <si>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</si>
  <si>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</si>
  <si>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</si>
  <si>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</si>
  <si>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</si>
  <si>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</si>
  <si>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</si>
  <si>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</si>
  <si>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</si>
  <si>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</si>
  <si>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</si>
  <si>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</si>
  <si>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</si>
  <si>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</si>
  <si>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</t>
  </si>
  <si>
    <t>STA</t>
  </si>
  <si>
    <t>1</t>
  </si>
  <si>
    <t>{602c7902-31f5-4150-b96e-88884ccebe03}</t>
  </si>
  <si>
    <t>2</t>
  </si>
  <si>
    <t>02</t>
  </si>
  <si>
    <t>Stavební část</t>
  </si>
  <si>
    <t>{dbb8f7df-d6cd-4ed2-8bf6-07144207500b}</t>
  </si>
  <si>
    <t>KRYCÍ LIST SOUPISU PRACÍ</t>
  </si>
  <si>
    <t>Objekt:</t>
  </si>
  <si>
    <t>01 - Elektro</t>
  </si>
  <si>
    <t>Petr Kovář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</si>
  <si>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</si>
  <si>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</si>
  <si>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</si>
  <si>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</si>
  <si>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</si>
  <si>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</si>
  <si>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</si>
  <si>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</si>
  <si>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</si>
  <si>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>741 - Elektromontáže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</si>
  <si>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</si>
  <si>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</si>
  <si>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</si>
  <si>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</si>
  <si>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</si>
  <si>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</si>
  <si>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</si>
  <si>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</si>
  <si>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</si>
  <si>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</si>
  <si>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</si>
  <si>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</si>
  <si>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</si>
  <si>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</si>
  <si>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</si>
  <si>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</si>
  <si>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</si>
  <si>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</si>
  <si>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34111094</t>
  </si>
  <si>
    <t>kabel instalační jádro Cu plné izolace PVC plášť PVC 450/750V (CYKY) 5x2,5mm2</t>
  </si>
  <si>
    <t>m</t>
  </si>
  <si>
    <t>CS ÚRS 2021 01</t>
  </si>
  <si>
    <t>8</t>
  </si>
  <si>
    <t>ROZPOCET</t>
  </si>
  <si>
    <t>4</t>
  </si>
  <si>
    <t>-53580139</t>
  </si>
  <si>
    <t>34571008</t>
  </si>
  <si>
    <t>lišta elektroinstalační hranatá PVC 40x40mm</t>
  </si>
  <si>
    <t>412741740</t>
  </si>
  <si>
    <t>3</t>
  </si>
  <si>
    <t>34571001</t>
  </si>
  <si>
    <t>lišta elektroinstalační hranatá PVC 15x10mm</t>
  </si>
  <si>
    <t>1058815502</t>
  </si>
  <si>
    <t>34121050</t>
  </si>
  <si>
    <t>kabel sdělovací stíněný laminovanou Al fólií s příložným Cu drátem jádro Cu plné izolace PVC plášť PVC 100V (SYKFY) 5x2x0,5mm2</t>
  </si>
  <si>
    <t>128</t>
  </si>
  <si>
    <t>2130203674</t>
  </si>
  <si>
    <t>5</t>
  </si>
  <si>
    <t>34571475</t>
  </si>
  <si>
    <t>krabice lištová se svorkovnicí</t>
  </si>
  <si>
    <t>kus</t>
  </si>
  <si>
    <t>-1917122691</t>
  </si>
  <si>
    <t>6</t>
  </si>
  <si>
    <t>34571476</t>
  </si>
  <si>
    <t>krabice lištová</t>
  </si>
  <si>
    <t>51227239</t>
  </si>
  <si>
    <t>7</t>
  </si>
  <si>
    <t>35822401</t>
  </si>
  <si>
    <t>jistič 3pólový-charakteristika B 16A</t>
  </si>
  <si>
    <t>-2030142399</t>
  </si>
  <si>
    <t>35822402</t>
  </si>
  <si>
    <t>jistič 3pólový-charakteristika C 16A</t>
  </si>
  <si>
    <t>-381489450</t>
  </si>
  <si>
    <t>9</t>
  </si>
  <si>
    <t>42695023</t>
  </si>
  <si>
    <t>ovladač CP 10 RT</t>
  </si>
  <si>
    <t>-1614307123</t>
  </si>
  <si>
    <t>HSV</t>
  </si>
  <si>
    <t>Práce a dodávky HSV</t>
  </si>
  <si>
    <t>741</t>
  </si>
  <si>
    <t>Elektromontáže</t>
  </si>
  <si>
    <t>10</t>
  </si>
  <si>
    <t>K</t>
  </si>
  <si>
    <t>741210611</t>
  </si>
  <si>
    <t>Montáž rozváděčů pro dozorny a velíny bez zapojení vodičů pultů ovládacích základního prvku (pultu)</t>
  </si>
  <si>
    <t>16</t>
  </si>
  <si>
    <t>1016180547</t>
  </si>
  <si>
    <t>P</t>
  </si>
  <si>
    <t>Poznámka k položce:_x000D_
Montáž ovladače CP 10 RT</t>
  </si>
  <si>
    <t>11</t>
  </si>
  <si>
    <t>741320163</t>
  </si>
  <si>
    <t>Montáž jističů se zapojením vodičů třípólových nn do 25 A s krytem</t>
  </si>
  <si>
    <t>1883779544</t>
  </si>
  <si>
    <t>12</t>
  </si>
  <si>
    <t>210800411</t>
  </si>
  <si>
    <t>Montáž izolovaných vodičů měděných do 1 kV bez ukončení uložených v trubkách nebo lištách zatažených plných a laněných s PVC pláštěm, bezhalogenových, ohniodolných (např. CY, CHAH-V) průřezu žíly 0,5 až 16 mm2</t>
  </si>
  <si>
    <t>64</t>
  </si>
  <si>
    <t>-1452797969</t>
  </si>
  <si>
    <t>13</t>
  </si>
  <si>
    <t>220280221</t>
  </si>
  <si>
    <t>Montáž kabelu uloženého v trubkách nebo v lištách včetně odvinutí kabelu z bubnu, natáhnutí, odříznutí, zaizolování a zatažení do trubek nebo lišt, pročištění trubky, prozvonění a označení kabelu SYKFY 5 x 2 x 0,5 mm</t>
  </si>
  <si>
    <t>141617584</t>
  </si>
  <si>
    <t>14</t>
  </si>
  <si>
    <t>220260045</t>
  </si>
  <si>
    <t>Montáž krabice včetně upevnění krabice, vytvoření potřebných otvorů pro trubky, vodiče, zavíčkování typu na povrchu</t>
  </si>
  <si>
    <t>513482789</t>
  </si>
  <si>
    <t>220260101</t>
  </si>
  <si>
    <t>Montáž krabicové rozvodky včetně upevnění, úpravy otvoru, zavedení vodičů do krabice, utěsnění otvorů, zapojení vodičů na věstavěnou svorkovnici, odvíčkování a zavíčkování s 1 až 2 vývody</t>
  </si>
  <si>
    <t>-1363002057</t>
  </si>
  <si>
    <t>976024211</t>
  </si>
  <si>
    <t>Vybourání kamenných obrub, krycích desek obrub zdiva šachet, průřezu do 0,03 m2</t>
  </si>
  <si>
    <t>1456145209</t>
  </si>
  <si>
    <t>17</t>
  </si>
  <si>
    <t>220301012</t>
  </si>
  <si>
    <t>Montáž lišty včetně odřezání, provrtání, uchycení elektroinstační vkládací typu LV</t>
  </si>
  <si>
    <t>1310495516</t>
  </si>
  <si>
    <t>18</t>
  </si>
  <si>
    <t>741990062</t>
  </si>
  <si>
    <t>Ostatní doplňkové práce elektromontážní dokončovací práce (čistění a konzervace) utěsnění skříňových rozváděčů a řídících skříní</t>
  </si>
  <si>
    <t>1214453121</t>
  </si>
  <si>
    <t>19</t>
  </si>
  <si>
    <t>HZS2232</t>
  </si>
  <si>
    <t>Hodinové zúčtovací sazby profesí PSV provádění stavebních instalací elektrikář odborný</t>
  </si>
  <si>
    <t>hod</t>
  </si>
  <si>
    <t>512</t>
  </si>
  <si>
    <t>1952241396</t>
  </si>
  <si>
    <t>Poznámka k položce:_x000D_
Úprava zapojení v rozvaděči RH, Úprava masky rozvaděče RH, přemístění svítidla na chodbě, přeložení stávající elektroinstalace do nové lišty, úprava stávající elektroinstalace</t>
  </si>
  <si>
    <t>20</t>
  </si>
  <si>
    <t>741810001</t>
  </si>
  <si>
    <t>Zkoušky a prohlídky elektrických rozvodů a zařízení celková prohlídka a vyhotovení revizní zprávy pro objem montážních prací do 100 tis. Kč</t>
  </si>
  <si>
    <t>CS ÚRS 2020 02</t>
  </si>
  <si>
    <t>1397422599</t>
  </si>
  <si>
    <t>02 - Stavební část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</si>
  <si>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</si>
  <si>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</si>
  <si>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</si>
  <si>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</si>
  <si>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784 - Dokončovací práce - malby a tapety</t>
  </si>
  <si>
    <t>Úpravy povrchů, podlahy a osazování výplní</t>
  </si>
  <si>
    <t>611403399.1</t>
  </si>
  <si>
    <t>Hrubá výplň rýh ve stropech nebo stěnách maltou</t>
  </si>
  <si>
    <t>m2</t>
  </si>
  <si>
    <t>-1765774659</t>
  </si>
  <si>
    <t>612325212</t>
  </si>
  <si>
    <t>Vápenocementová hladká omítka malých ploch do 0,25 m2 na stěnách</t>
  </si>
  <si>
    <t>-252471331</t>
  </si>
  <si>
    <t>612325213</t>
  </si>
  <si>
    <t>Vápenocementová hladká omítka malých ploch do 1,0 m2 na stěnách</t>
  </si>
  <si>
    <t>63493550</t>
  </si>
  <si>
    <t>Ostatní konstrukce a práce, bourání</t>
  </si>
  <si>
    <t>952901108</t>
  </si>
  <si>
    <t>Čištění budov omytí dvojitých nebo zdvojených oken nebo balkonových dveří plochy přes 2,5m2</t>
  </si>
  <si>
    <t>-31880953</t>
  </si>
  <si>
    <t>VV</t>
  </si>
  <si>
    <t>1,5*1,2*13</t>
  </si>
  <si>
    <t>952901122</t>
  </si>
  <si>
    <t>Čištění budov omytí dveří nebo vrat p lochy do 3,0m2</t>
  </si>
  <si>
    <t>-523654018</t>
  </si>
  <si>
    <t>0,9*2,0*6</t>
  </si>
  <si>
    <t>952902021</t>
  </si>
  <si>
    <t>Čištění budov zametení hladkých podlah</t>
  </si>
  <si>
    <t>-1747227877</t>
  </si>
  <si>
    <t>(5,2*11,8)+(16,5*2,3)+(6,2*2,3)+(5,2*12)+(8,9*5,2)</t>
  </si>
  <si>
    <t>971033331</t>
  </si>
  <si>
    <t>Vybourání otvorů ve zdivu cihelném pl do 0,09 m2 na MVC nebo MV tl do 150 mm</t>
  </si>
  <si>
    <t>2116097500</t>
  </si>
  <si>
    <t>971033461</t>
  </si>
  <si>
    <t>Vybourání otvorů ve zdivu cihelném pl do 0,25 m2 na MVC nebo MV tl do 600 mm</t>
  </si>
  <si>
    <t>1058402960</t>
  </si>
  <si>
    <t>971033481</t>
  </si>
  <si>
    <t>Vybourání otvorů ve zdivu cihelném pl do 0,25 m2 na MVC nebo MV tl do 900 mm</t>
  </si>
  <si>
    <t>1147563056</t>
  </si>
  <si>
    <t>971033561</t>
  </si>
  <si>
    <t>Vybourání otvorů ve zdivu cihelném pl do 1 m2 na MVC nebo MV tl do 600 mm</t>
  </si>
  <si>
    <t>m3</t>
  </si>
  <si>
    <t>-1318909593</t>
  </si>
  <si>
    <t>(0,6*0,5*0,6*1)+(1,0*0,5*0,6*1)</t>
  </si>
  <si>
    <t>998011002</t>
  </si>
  <si>
    <t>Přesun hmot pro budovy zděné výšky do 12 m</t>
  </si>
  <si>
    <t>t</t>
  </si>
  <si>
    <t>-121794116</t>
  </si>
  <si>
    <t>997</t>
  </si>
  <si>
    <t>Přesun sutě</t>
  </si>
  <si>
    <t>997013501</t>
  </si>
  <si>
    <t>Odvoz suti a vybouraných hmot na skládku nebo meziskládku do 1 km se složením</t>
  </si>
  <si>
    <t>1571923683</t>
  </si>
  <si>
    <t>997013509</t>
  </si>
  <si>
    <t>Příplatek k odvozu suti a vybouraných hmot na skládku ZKD 1 km přes 1 km</t>
  </si>
  <si>
    <t>-375998958</t>
  </si>
  <si>
    <t>1,954*10 "Přepočtené koeficientem množství</t>
  </si>
  <si>
    <t>997013803</t>
  </si>
  <si>
    <t>Poplatek za uložení na skládce (skládkovné) stavebního odpadu cihelného kód odpadu 170 102</t>
  </si>
  <si>
    <t>1445729733</t>
  </si>
  <si>
    <t>PSV</t>
  </si>
  <si>
    <t>Práce a dodávky PSV</t>
  </si>
  <si>
    <t>784</t>
  </si>
  <si>
    <t>Dokončovací práce - malby a tapety</t>
  </si>
  <si>
    <t>784171101</t>
  </si>
  <si>
    <t>Zakrytí vnitřních podlah včetně pozdějšího odkrytí</t>
  </si>
  <si>
    <t>-856733122</t>
  </si>
  <si>
    <t>581248420</t>
  </si>
  <si>
    <t>fólie pro malířské potřeby zakrývací, PG 4020-20, 7µ,  4 x 5 m</t>
  </si>
  <si>
    <t>32</t>
  </si>
  <si>
    <t>563175570</t>
  </si>
  <si>
    <t>222,25*1,05 "Přepočtené koeficientem množství</t>
  </si>
  <si>
    <t>784181101</t>
  </si>
  <si>
    <t>Základní akrylátová jednonásobná penetrace podkladu v místnostech výšky do 3,80m</t>
  </si>
  <si>
    <t>-192211662</t>
  </si>
  <si>
    <t>(16,5*2,3)+((16,5+2,3)*2*3,3)</t>
  </si>
  <si>
    <t>(6,2*2,3)+((6,2+2,3)*2*3,3)</t>
  </si>
  <si>
    <t>(5,2*11,8)+((5,2+11,8)*2*3,3)</t>
  </si>
  <si>
    <t>(8,9*5,2)+((8,9+5,2)*2*1,3)</t>
  </si>
  <si>
    <t>(5,2*12)+((5,2+12)*2*3,3)</t>
  </si>
  <si>
    <t>Součet</t>
  </si>
  <si>
    <t>784191007</t>
  </si>
  <si>
    <t>Čištění vnitřních ploch podlah po provedení malířských prací</t>
  </si>
  <si>
    <t>-296818171</t>
  </si>
  <si>
    <t>784211101</t>
  </si>
  <si>
    <t>Dvojnásobné bílé malby ze směsí za mokra výborně otěruvzdorných v místnostech výšky do 3,80 m</t>
  </si>
  <si>
    <t>1614138523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</si>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</sst>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0" fillId="0" borderId="13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4" fontId="21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F2" s="356"/>
      <c r="BG2" s="356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pans="1:74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320" t="s">
        <v>15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2"/>
      <c r="AQ5" s="22"/>
      <c r="AR5" s="20"/>
      <c r="BG5" s="317" t="s">
        <v>16</v>
      </c>
      <c r="BS5" s="17" t="s">
        <v>7</v>
      </c>
    </row>
    <row r="6" spans="1:74" s="1" customFormat="1" ht="36.950000000000003" customHeight="1">
      <c r="B6" s="21"/>
      <c r="C6" s="22"/>
      <c r="D6" s="28" t="s">
        <v>17</v>
      </c>
      <c r="E6" s="22"/>
      <c r="F6" s="22"/>
      <c r="G6" s="22"/>
      <c r="H6" s="22"/>
      <c r="I6" s="22"/>
      <c r="J6" s="22"/>
      <c r="K6" s="322" t="s">
        <v>18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2"/>
      <c r="AQ6" s="22"/>
      <c r="AR6" s="20"/>
      <c r="BG6" s="318"/>
      <c r="BS6" s="17" t="s">
        <v>7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21</v>
      </c>
      <c r="AL7" s="22"/>
      <c r="AM7" s="22"/>
      <c r="AN7" s="27" t="s">
        <v>20</v>
      </c>
      <c r="AO7" s="22"/>
      <c r="AP7" s="22"/>
      <c r="AQ7" s="22"/>
      <c r="AR7" s="20"/>
      <c r="BG7" s="318"/>
      <c r="BS7" s="17" t="s">
        <v>7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G8" s="318"/>
      <c r="BS8" s="17" t="s">
        <v>7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8"/>
      <c r="BS9" s="17" t="s">
        <v>7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20</v>
      </c>
      <c r="AO10" s="22"/>
      <c r="AP10" s="22"/>
      <c r="AQ10" s="22"/>
      <c r="AR10" s="20"/>
      <c r="BG10" s="318"/>
      <c r="BS10" s="17" t="s">
        <v>7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20</v>
      </c>
      <c r="AO11" s="22"/>
      <c r="AP11" s="22"/>
      <c r="AQ11" s="22"/>
      <c r="AR11" s="20"/>
      <c r="BG11" s="318"/>
      <c r="BS11" s="17" t="s">
        <v>7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8"/>
      <c r="BS12" s="17" t="s">
        <v>7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31</v>
      </c>
      <c r="AO13" s="22"/>
      <c r="AP13" s="22"/>
      <c r="AQ13" s="22"/>
      <c r="AR13" s="20"/>
      <c r="BG13" s="318"/>
      <c r="BS13" s="17" t="s">
        <v>7</v>
      </c>
    </row>
    <row r="14" spans="1:74" ht="12.75">
      <c r="B14" s="21"/>
      <c r="C14" s="22"/>
      <c r="D14" s="22"/>
      <c r="E14" s="323" t="s">
        <v>31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G14" s="318"/>
      <c r="BS14" s="17" t="s">
        <v>7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8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20</v>
      </c>
      <c r="AO16" s="22"/>
      <c r="AP16" s="22"/>
      <c r="AQ16" s="22"/>
      <c r="AR16" s="20"/>
      <c r="BG16" s="31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20</v>
      </c>
      <c r="AO17" s="22"/>
      <c r="AP17" s="22"/>
      <c r="AQ17" s="22"/>
      <c r="AR17" s="20"/>
      <c r="BG17" s="318"/>
      <c r="BS17" s="17" t="s">
        <v>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8"/>
      <c r="BS18" s="17" t="s">
        <v>7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20</v>
      </c>
      <c r="AO19" s="22"/>
      <c r="AP19" s="22"/>
      <c r="AQ19" s="22"/>
      <c r="AR19" s="20"/>
      <c r="BG19" s="318"/>
      <c r="BS19" s="17" t="s">
        <v>7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20</v>
      </c>
      <c r="AO20" s="22"/>
      <c r="AP20" s="22"/>
      <c r="AQ20" s="22"/>
      <c r="AR20" s="20"/>
      <c r="BG20" s="31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8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8"/>
    </row>
    <row r="23" spans="1:71" s="1" customFormat="1" ht="47.25" customHeight="1">
      <c r="B23" s="21"/>
      <c r="C23" s="22"/>
      <c r="D23" s="22"/>
      <c r="E23" s="325" t="s">
        <v>37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2"/>
      <c r="AP23" s="22"/>
      <c r="AQ23" s="22"/>
      <c r="AR23" s="20"/>
      <c r="BG23" s="31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G25" s="318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6">
        <f>ROUND(AG54,2)</f>
        <v>0</v>
      </c>
      <c r="AL26" s="327"/>
      <c r="AM26" s="327"/>
      <c r="AN26" s="327"/>
      <c r="AO26" s="327"/>
      <c r="AP26" s="36"/>
      <c r="AQ26" s="36"/>
      <c r="AR26" s="39"/>
      <c r="BG26" s="31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G27" s="31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8" t="s">
        <v>39</v>
      </c>
      <c r="M28" s="328"/>
      <c r="N28" s="328"/>
      <c r="O28" s="328"/>
      <c r="P28" s="328"/>
      <c r="Q28" s="36"/>
      <c r="R28" s="36"/>
      <c r="S28" s="36"/>
      <c r="T28" s="36"/>
      <c r="U28" s="36"/>
      <c r="V28" s="36"/>
      <c r="W28" s="328" t="s">
        <v>40</v>
      </c>
      <c r="X28" s="328"/>
      <c r="Y28" s="328"/>
      <c r="Z28" s="328"/>
      <c r="AA28" s="328"/>
      <c r="AB28" s="328"/>
      <c r="AC28" s="328"/>
      <c r="AD28" s="328"/>
      <c r="AE28" s="328"/>
      <c r="AF28" s="36"/>
      <c r="AG28" s="36"/>
      <c r="AH28" s="36"/>
      <c r="AI28" s="36"/>
      <c r="AJ28" s="36"/>
      <c r="AK28" s="328" t="s">
        <v>41</v>
      </c>
      <c r="AL28" s="328"/>
      <c r="AM28" s="328"/>
      <c r="AN28" s="328"/>
      <c r="AO28" s="328"/>
      <c r="AP28" s="36"/>
      <c r="AQ28" s="36"/>
      <c r="AR28" s="39"/>
      <c r="BG28" s="318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31">
        <v>0.21</v>
      </c>
      <c r="M29" s="330"/>
      <c r="N29" s="330"/>
      <c r="O29" s="330"/>
      <c r="P29" s="330"/>
      <c r="Q29" s="41"/>
      <c r="R29" s="41"/>
      <c r="S29" s="41"/>
      <c r="T29" s="41"/>
      <c r="U29" s="41"/>
      <c r="V29" s="41"/>
      <c r="W29" s="329">
        <f>ROUND(BB54,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1"/>
      <c r="AG29" s="41"/>
      <c r="AH29" s="41"/>
      <c r="AI29" s="41"/>
      <c r="AJ29" s="41"/>
      <c r="AK29" s="329">
        <f>ROUND(AX54, 2)</f>
        <v>0</v>
      </c>
      <c r="AL29" s="330"/>
      <c r="AM29" s="330"/>
      <c r="AN29" s="330"/>
      <c r="AO29" s="330"/>
      <c r="AP29" s="41"/>
      <c r="AQ29" s="41"/>
      <c r="AR29" s="42"/>
      <c r="BG29" s="319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31">
        <v>0.15</v>
      </c>
      <c r="M30" s="330"/>
      <c r="N30" s="330"/>
      <c r="O30" s="330"/>
      <c r="P30" s="330"/>
      <c r="Q30" s="41"/>
      <c r="R30" s="41"/>
      <c r="S30" s="41"/>
      <c r="T30" s="41"/>
      <c r="U30" s="41"/>
      <c r="V30" s="41"/>
      <c r="W30" s="329">
        <f>ROUND(BC54,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1"/>
      <c r="AG30" s="41"/>
      <c r="AH30" s="41"/>
      <c r="AI30" s="41"/>
      <c r="AJ30" s="41"/>
      <c r="AK30" s="329">
        <f>ROUND(AY54, 2)</f>
        <v>0</v>
      </c>
      <c r="AL30" s="330"/>
      <c r="AM30" s="330"/>
      <c r="AN30" s="330"/>
      <c r="AO30" s="330"/>
      <c r="AP30" s="41"/>
      <c r="AQ30" s="41"/>
      <c r="AR30" s="42"/>
      <c r="BG30" s="319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31">
        <v>0.21</v>
      </c>
      <c r="M31" s="330"/>
      <c r="N31" s="330"/>
      <c r="O31" s="330"/>
      <c r="P31" s="330"/>
      <c r="Q31" s="41"/>
      <c r="R31" s="41"/>
      <c r="S31" s="41"/>
      <c r="T31" s="41"/>
      <c r="U31" s="41"/>
      <c r="V31" s="41"/>
      <c r="W31" s="329">
        <f>ROUND(BD54,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1"/>
      <c r="AG31" s="41"/>
      <c r="AH31" s="41"/>
      <c r="AI31" s="41"/>
      <c r="AJ31" s="41"/>
      <c r="AK31" s="329">
        <v>0</v>
      </c>
      <c r="AL31" s="330"/>
      <c r="AM31" s="330"/>
      <c r="AN31" s="330"/>
      <c r="AO31" s="330"/>
      <c r="AP31" s="41"/>
      <c r="AQ31" s="41"/>
      <c r="AR31" s="42"/>
      <c r="BG31" s="319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31">
        <v>0.15</v>
      </c>
      <c r="M32" s="330"/>
      <c r="N32" s="330"/>
      <c r="O32" s="330"/>
      <c r="P32" s="330"/>
      <c r="Q32" s="41"/>
      <c r="R32" s="41"/>
      <c r="S32" s="41"/>
      <c r="T32" s="41"/>
      <c r="U32" s="41"/>
      <c r="V32" s="41"/>
      <c r="W32" s="329">
        <f>ROUND(BE54,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1"/>
      <c r="AG32" s="41"/>
      <c r="AH32" s="41"/>
      <c r="AI32" s="41"/>
      <c r="AJ32" s="41"/>
      <c r="AK32" s="329">
        <v>0</v>
      </c>
      <c r="AL32" s="330"/>
      <c r="AM32" s="330"/>
      <c r="AN32" s="330"/>
      <c r="AO32" s="330"/>
      <c r="AP32" s="41"/>
      <c r="AQ32" s="41"/>
      <c r="AR32" s="42"/>
      <c r="BG32" s="319"/>
    </row>
    <row r="33" spans="1:59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31">
        <v>0</v>
      </c>
      <c r="M33" s="330"/>
      <c r="N33" s="330"/>
      <c r="O33" s="330"/>
      <c r="P33" s="330"/>
      <c r="Q33" s="41"/>
      <c r="R33" s="41"/>
      <c r="S33" s="41"/>
      <c r="T33" s="41"/>
      <c r="U33" s="41"/>
      <c r="V33" s="41"/>
      <c r="W33" s="329">
        <f>ROUND(BF54,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1"/>
      <c r="AG33" s="41"/>
      <c r="AH33" s="41"/>
      <c r="AI33" s="41"/>
      <c r="AJ33" s="41"/>
      <c r="AK33" s="329">
        <v>0</v>
      </c>
      <c r="AL33" s="330"/>
      <c r="AM33" s="330"/>
      <c r="AN33" s="330"/>
      <c r="AO33" s="330"/>
      <c r="AP33" s="41"/>
      <c r="AQ33" s="41"/>
      <c r="AR33" s="42"/>
    </row>
    <row r="34" spans="1:59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G34" s="34"/>
    </row>
    <row r="35" spans="1:59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32" t="s">
        <v>50</v>
      </c>
      <c r="Y35" s="333"/>
      <c r="Z35" s="333"/>
      <c r="AA35" s="333"/>
      <c r="AB35" s="333"/>
      <c r="AC35" s="45"/>
      <c r="AD35" s="45"/>
      <c r="AE35" s="45"/>
      <c r="AF35" s="45"/>
      <c r="AG35" s="45"/>
      <c r="AH35" s="45"/>
      <c r="AI35" s="45"/>
      <c r="AJ35" s="45"/>
      <c r="AK35" s="334">
        <f>SUM(AK26:AK33)</f>
        <v>0</v>
      </c>
      <c r="AL35" s="333"/>
      <c r="AM35" s="333"/>
      <c r="AN35" s="333"/>
      <c r="AO35" s="335"/>
      <c r="AP35" s="43"/>
      <c r="AQ35" s="43"/>
      <c r="AR35" s="39"/>
      <c r="BG35" s="34"/>
    </row>
    <row r="36" spans="1:59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G36" s="34"/>
    </row>
    <row r="37" spans="1:59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G37" s="34"/>
    </row>
    <row r="41" spans="1:59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G41" s="34"/>
    </row>
    <row r="42" spans="1:59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G42" s="34"/>
    </row>
    <row r="43" spans="1:59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G43" s="34"/>
    </row>
    <row r="44" spans="1:59" s="4" customFormat="1" ht="12" customHeight="1">
      <c r="B44" s="51"/>
      <c r="C44" s="29" t="s">
        <v>14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202104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9" s="5" customFormat="1" ht="36.950000000000003" customHeight="1">
      <c r="B45" s="54"/>
      <c r="C45" s="55" t="s">
        <v>17</v>
      </c>
      <c r="D45" s="56"/>
      <c r="E45" s="56"/>
      <c r="F45" s="56"/>
      <c r="G45" s="56"/>
      <c r="H45" s="56"/>
      <c r="I45" s="56"/>
      <c r="J45" s="56"/>
      <c r="K45" s="56"/>
      <c r="L45" s="336" t="str">
        <f>K6</f>
        <v>ZŠ A.Jiráska - výdej jídla - elektroinstalace k větrání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6"/>
      <c r="AQ45" s="56"/>
      <c r="AR45" s="57"/>
    </row>
    <row r="46" spans="1:59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G46" s="34"/>
    </row>
    <row r="47" spans="1:59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ZŠ A.Jiráska č.p.80 Lanškroun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38" t="str">
        <f>IF(AN8= "","",AN8)</f>
        <v>8. 4. 2021</v>
      </c>
      <c r="AN47" s="338"/>
      <c r="AO47" s="36"/>
      <c r="AP47" s="36"/>
      <c r="AQ47" s="36"/>
      <c r="AR47" s="39"/>
      <c r="BG47" s="34"/>
    </row>
    <row r="48" spans="1:59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G48" s="34"/>
    </row>
    <row r="49" spans="1:91" s="2" customFormat="1" ht="15.2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Lanškroun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339" t="str">
        <f>IF(E17="","",E17)</f>
        <v xml:space="preserve"> </v>
      </c>
      <c r="AN49" s="340"/>
      <c r="AO49" s="340"/>
      <c r="AP49" s="340"/>
      <c r="AQ49" s="36"/>
      <c r="AR49" s="39"/>
      <c r="AS49" s="341" t="s">
        <v>52</v>
      </c>
      <c r="AT49" s="342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1"/>
      <c r="BG49" s="34"/>
    </row>
    <row r="50" spans="1:91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39" t="str">
        <f>IF(E20="","",E20)</f>
        <v>Ing. Ivana Smolová</v>
      </c>
      <c r="AN50" s="340"/>
      <c r="AO50" s="340"/>
      <c r="AP50" s="340"/>
      <c r="AQ50" s="36"/>
      <c r="AR50" s="39"/>
      <c r="AS50" s="343"/>
      <c r="AT50" s="344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3"/>
      <c r="BG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5"/>
      <c r="AT51" s="346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5"/>
      <c r="BG51" s="34"/>
    </row>
    <row r="52" spans="1:91" s="2" customFormat="1" ht="29.25" customHeight="1">
      <c r="A52" s="34"/>
      <c r="B52" s="35"/>
      <c r="C52" s="347" t="s">
        <v>53</v>
      </c>
      <c r="D52" s="348"/>
      <c r="E52" s="348"/>
      <c r="F52" s="348"/>
      <c r="G52" s="348"/>
      <c r="H52" s="66"/>
      <c r="I52" s="349" t="s">
        <v>54</v>
      </c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50" t="s">
        <v>55</v>
      </c>
      <c r="AH52" s="348"/>
      <c r="AI52" s="348"/>
      <c r="AJ52" s="348"/>
      <c r="AK52" s="348"/>
      <c r="AL52" s="348"/>
      <c r="AM52" s="348"/>
      <c r="AN52" s="349" t="s">
        <v>56</v>
      </c>
      <c r="AO52" s="348"/>
      <c r="AP52" s="348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69" t="s">
        <v>69</v>
      </c>
      <c r="BE52" s="69" t="s">
        <v>70</v>
      </c>
      <c r="BF52" s="70" t="s">
        <v>71</v>
      </c>
      <c r="BG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3"/>
      <c r="BG53" s="34"/>
    </row>
    <row r="54" spans="1:91" s="6" customFormat="1" ht="32.450000000000003" customHeight="1">
      <c r="B54" s="74"/>
      <c r="C54" s="75" t="s">
        <v>72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4">
        <f>ROUND(SUM(AG55:AG56),2)</f>
        <v>0</v>
      </c>
      <c r="AH54" s="354"/>
      <c r="AI54" s="354"/>
      <c r="AJ54" s="354"/>
      <c r="AK54" s="354"/>
      <c r="AL54" s="354"/>
      <c r="AM54" s="354"/>
      <c r="AN54" s="355">
        <f>SUM(AG54,AV54)</f>
        <v>0</v>
      </c>
      <c r="AO54" s="355"/>
      <c r="AP54" s="355"/>
      <c r="AQ54" s="78" t="s">
        <v>20</v>
      </c>
      <c r="AR54" s="79"/>
      <c r="AS54" s="80">
        <f>ROUND(SUM(AS55:AS56),2)</f>
        <v>0</v>
      </c>
      <c r="AT54" s="81">
        <f>ROUND(SUM(AT55:AT56),2)</f>
        <v>0</v>
      </c>
      <c r="AU54" s="82">
        <f>ROUND(SUM(AU55:AU56),2)</f>
        <v>0</v>
      </c>
      <c r="AV54" s="82">
        <f>ROUND(SUM(AX54:AY54),2)</f>
        <v>0</v>
      </c>
      <c r="AW54" s="83">
        <f>ROUND(SUM(AW55:AW56),5)</f>
        <v>0</v>
      </c>
      <c r="AX54" s="82">
        <f>ROUND(BB54*L29,2)</f>
        <v>0</v>
      </c>
      <c r="AY54" s="82">
        <f>ROUND(BC54*L30,2)</f>
        <v>0</v>
      </c>
      <c r="AZ54" s="82">
        <f>ROUND(BD54*L29,2)</f>
        <v>0</v>
      </c>
      <c r="BA54" s="82">
        <f>ROUND(BE54*L30,2)</f>
        <v>0</v>
      </c>
      <c r="BB54" s="82">
        <f>ROUND(SUM(BB55:BB56),2)</f>
        <v>0</v>
      </c>
      <c r="BC54" s="82">
        <f>ROUND(SUM(BC55:BC56),2)</f>
        <v>0</v>
      </c>
      <c r="BD54" s="82">
        <f>ROUND(SUM(BD55:BD56),2)</f>
        <v>0</v>
      </c>
      <c r="BE54" s="82">
        <f>ROUND(SUM(BE55:BE56),2)</f>
        <v>0</v>
      </c>
      <c r="BF54" s="84">
        <f>ROUND(SUM(BF55:BF56),2)</f>
        <v>0</v>
      </c>
      <c r="BS54" s="85" t="s">
        <v>73</v>
      </c>
      <c r="BT54" s="85" t="s">
        <v>74</v>
      </c>
      <c r="BU54" s="86" t="s">
        <v>75</v>
      </c>
      <c r="BV54" s="85" t="s">
        <v>76</v>
      </c>
      <c r="BW54" s="85" t="s">
        <v>6</v>
      </c>
      <c r="BX54" s="85" t="s">
        <v>77</v>
      </c>
      <c r="CL54" s="85" t="s">
        <v>20</v>
      </c>
    </row>
    <row r="55" spans="1:91" s="7" customFormat="1" ht="16.5" customHeight="1">
      <c r="A55" s="87" t="s">
        <v>78</v>
      </c>
      <c r="B55" s="88"/>
      <c r="C55" s="89"/>
      <c r="D55" s="353" t="s">
        <v>79</v>
      </c>
      <c r="E55" s="353"/>
      <c r="F55" s="353"/>
      <c r="G55" s="353"/>
      <c r="H55" s="353"/>
      <c r="I55" s="90"/>
      <c r="J55" s="353" t="s">
        <v>80</v>
      </c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351">
        <f>'01 - Elektro'!K32</f>
        <v>0</v>
      </c>
      <c r="AH55" s="352"/>
      <c r="AI55" s="352"/>
      <c r="AJ55" s="352"/>
      <c r="AK55" s="352"/>
      <c r="AL55" s="352"/>
      <c r="AM55" s="352"/>
      <c r="AN55" s="351">
        <f>SUM(AG55,AV55)</f>
        <v>0</v>
      </c>
      <c r="AO55" s="352"/>
      <c r="AP55" s="352"/>
      <c r="AQ55" s="91" t="s">
        <v>81</v>
      </c>
      <c r="AR55" s="92"/>
      <c r="AS55" s="93">
        <f>'01 - Elektro'!K30</f>
        <v>0</v>
      </c>
      <c r="AT55" s="94">
        <f>'01 - Elektro'!K31</f>
        <v>0</v>
      </c>
      <c r="AU55" s="94">
        <v>0</v>
      </c>
      <c r="AV55" s="94">
        <f>ROUND(SUM(AX55:AY55),2)</f>
        <v>0</v>
      </c>
      <c r="AW55" s="95">
        <f>'01 - Elektro'!T83</f>
        <v>0</v>
      </c>
      <c r="AX55" s="94">
        <f>'01 - Elektro'!K35</f>
        <v>0</v>
      </c>
      <c r="AY55" s="94">
        <f>'01 - Elektro'!K36</f>
        <v>0</v>
      </c>
      <c r="AZ55" s="94">
        <f>'01 - Elektro'!K37</f>
        <v>0</v>
      </c>
      <c r="BA55" s="94">
        <f>'01 - Elektro'!K38</f>
        <v>0</v>
      </c>
      <c r="BB55" s="94">
        <f>'01 - Elektro'!F35</f>
        <v>0</v>
      </c>
      <c r="BC55" s="94">
        <f>'01 - Elektro'!F36</f>
        <v>0</v>
      </c>
      <c r="BD55" s="94">
        <f>'01 - Elektro'!F37</f>
        <v>0</v>
      </c>
      <c r="BE55" s="94">
        <f>'01 - Elektro'!F38</f>
        <v>0</v>
      </c>
      <c r="BF55" s="96">
        <f>'01 - Elektro'!F39</f>
        <v>0</v>
      </c>
      <c r="BT55" s="97" t="s">
        <v>82</v>
      </c>
      <c r="BV55" s="97" t="s">
        <v>76</v>
      </c>
      <c r="BW55" s="97" t="s">
        <v>83</v>
      </c>
      <c r="BX55" s="97" t="s">
        <v>6</v>
      </c>
      <c r="CL55" s="97" t="s">
        <v>20</v>
      </c>
      <c r="CM55" s="97" t="s">
        <v>84</v>
      </c>
    </row>
    <row r="56" spans="1:91" s="7" customFormat="1" ht="16.5" customHeight="1">
      <c r="A56" s="87" t="s">
        <v>78</v>
      </c>
      <c r="B56" s="88"/>
      <c r="C56" s="89"/>
      <c r="D56" s="353" t="s">
        <v>85</v>
      </c>
      <c r="E56" s="353"/>
      <c r="F56" s="353"/>
      <c r="G56" s="353"/>
      <c r="H56" s="353"/>
      <c r="I56" s="90"/>
      <c r="J56" s="353" t="s">
        <v>86</v>
      </c>
      <c r="K56" s="353"/>
      <c r="L56" s="353"/>
      <c r="M56" s="353"/>
      <c r="N56" s="353"/>
      <c r="O56" s="353"/>
      <c r="P56" s="353"/>
      <c r="Q56" s="353"/>
      <c r="R56" s="353"/>
      <c r="S56" s="353"/>
      <c r="T56" s="353"/>
      <c r="U56" s="353"/>
      <c r="V56" s="353"/>
      <c r="W56" s="353"/>
      <c r="X56" s="353"/>
      <c r="Y56" s="353"/>
      <c r="Z56" s="353"/>
      <c r="AA56" s="353"/>
      <c r="AB56" s="353"/>
      <c r="AC56" s="353"/>
      <c r="AD56" s="353"/>
      <c r="AE56" s="353"/>
      <c r="AF56" s="353"/>
      <c r="AG56" s="351">
        <f>'02 - Stavební část'!K32</f>
        <v>0</v>
      </c>
      <c r="AH56" s="352"/>
      <c r="AI56" s="352"/>
      <c r="AJ56" s="352"/>
      <c r="AK56" s="352"/>
      <c r="AL56" s="352"/>
      <c r="AM56" s="352"/>
      <c r="AN56" s="351">
        <f>SUM(AG56,AV56)</f>
        <v>0</v>
      </c>
      <c r="AO56" s="352"/>
      <c r="AP56" s="352"/>
      <c r="AQ56" s="91" t="s">
        <v>81</v>
      </c>
      <c r="AR56" s="92"/>
      <c r="AS56" s="98">
        <f>'02 - Stavební část'!K30</f>
        <v>0</v>
      </c>
      <c r="AT56" s="99">
        <f>'02 - Stavební část'!K31</f>
        <v>0</v>
      </c>
      <c r="AU56" s="99">
        <v>0</v>
      </c>
      <c r="AV56" s="99">
        <f>ROUND(SUM(AX56:AY56),2)</f>
        <v>0</v>
      </c>
      <c r="AW56" s="100">
        <f>'02 - Stavební část'!T87</f>
        <v>0</v>
      </c>
      <c r="AX56" s="99">
        <f>'02 - Stavební část'!K35</f>
        <v>0</v>
      </c>
      <c r="AY56" s="99">
        <f>'02 - Stavební část'!K36</f>
        <v>0</v>
      </c>
      <c r="AZ56" s="99">
        <f>'02 - Stavební část'!K37</f>
        <v>0</v>
      </c>
      <c r="BA56" s="99">
        <f>'02 - Stavební část'!K38</f>
        <v>0</v>
      </c>
      <c r="BB56" s="99">
        <f>'02 - Stavební část'!F35</f>
        <v>0</v>
      </c>
      <c r="BC56" s="99">
        <f>'02 - Stavební část'!F36</f>
        <v>0</v>
      </c>
      <c r="BD56" s="99">
        <f>'02 - Stavební část'!F37</f>
        <v>0</v>
      </c>
      <c r="BE56" s="99">
        <f>'02 - Stavební část'!F38</f>
        <v>0</v>
      </c>
      <c r="BF56" s="101">
        <f>'02 - Stavební část'!F39</f>
        <v>0</v>
      </c>
      <c r="BT56" s="97" t="s">
        <v>82</v>
      </c>
      <c r="BV56" s="97" t="s">
        <v>76</v>
      </c>
      <c r="BW56" s="97" t="s">
        <v>87</v>
      </c>
      <c r="BX56" s="97" t="s">
        <v>6</v>
      </c>
      <c r="CL56" s="97" t="s">
        <v>20</v>
      </c>
      <c r="CM56" s="97" t="s">
        <v>84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</row>
  </sheetData>
  <sheetProtection algorithmName="SHA-512" hashValue="1hNyiYidAVIjDBfJKUhDcpTsefnP4sjweVqcK0XNHDmNh+0GEOkYOWQdGZ90JQfqNtHGj8MEnVeFgr3Jf7zYPg==" saltValue="6Wu0VFkN3vfF4dUhMmyXwQU22TAMVdriZEENAh+tsMmVXX+SxKEJ5D8nPIvwtQ8HI1dQIa9J2dhQfiiE7QOAeA==" spinCount="100000" sheet="1" objects="1" scenarios="1" formatColumns="0" formatRows="0"/>
  <mergeCells count="46">
    <mergeCell ref="AR2:BG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Elektro'!C2" display="/"/>
    <hyperlink ref="A56" location="'02 - Stavební část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56"/>
      <c r="N2" s="356"/>
      <c r="O2" s="356"/>
      <c r="P2" s="356"/>
      <c r="Q2" s="356"/>
      <c r="R2" s="356"/>
      <c r="S2" s="356"/>
      <c r="T2" s="356"/>
      <c r="U2" s="356"/>
      <c r="V2" s="356"/>
      <c r="W2" s="356"/>
      <c r="X2" s="356"/>
      <c r="Y2" s="356"/>
      <c r="Z2" s="356"/>
      <c r="AT2" s="17" t="s">
        <v>83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20"/>
      <c r="AT3" s="17" t="s">
        <v>84</v>
      </c>
    </row>
    <row r="4" spans="1:46" s="1" customFormat="1" ht="24.95" customHeight="1">
      <c r="B4" s="20"/>
      <c r="D4" s="104" t="s">
        <v>88</v>
      </c>
      <c r="M4" s="20"/>
      <c r="N4" s="105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06" t="s">
        <v>17</v>
      </c>
      <c r="M6" s="20"/>
    </row>
    <row r="7" spans="1:46" s="1" customFormat="1" ht="16.5" customHeight="1">
      <c r="B7" s="20"/>
      <c r="E7" s="357" t="str">
        <f>'Rekapitulace stavby'!K6</f>
        <v>ZŠ A.Jiráska - výdej jídla - elektroinstalace k větrání</v>
      </c>
      <c r="F7" s="358"/>
      <c r="G7" s="358"/>
      <c r="H7" s="358"/>
      <c r="M7" s="20"/>
    </row>
    <row r="8" spans="1:46" s="2" customFormat="1" ht="12" customHeight="1">
      <c r="A8" s="34"/>
      <c r="B8" s="39"/>
      <c r="C8" s="34"/>
      <c r="D8" s="106" t="s">
        <v>89</v>
      </c>
      <c r="E8" s="34"/>
      <c r="F8" s="34"/>
      <c r="G8" s="34"/>
      <c r="H8" s="34"/>
      <c r="I8" s="34"/>
      <c r="J8" s="34"/>
      <c r="K8" s="34"/>
      <c r="L8" s="34"/>
      <c r="M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9" t="s">
        <v>90</v>
      </c>
      <c r="F9" s="360"/>
      <c r="G9" s="360"/>
      <c r="H9" s="360"/>
      <c r="I9" s="34"/>
      <c r="J9" s="34"/>
      <c r="K9" s="34"/>
      <c r="L9" s="34"/>
      <c r="M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6" t="s">
        <v>19</v>
      </c>
      <c r="E11" s="34"/>
      <c r="F11" s="108" t="s">
        <v>20</v>
      </c>
      <c r="G11" s="34"/>
      <c r="H11" s="34"/>
      <c r="I11" s="106" t="s">
        <v>21</v>
      </c>
      <c r="J11" s="108" t="s">
        <v>20</v>
      </c>
      <c r="K11" s="34"/>
      <c r="L11" s="34"/>
      <c r="M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6" t="s">
        <v>22</v>
      </c>
      <c r="E12" s="34"/>
      <c r="F12" s="108" t="s">
        <v>23</v>
      </c>
      <c r="G12" s="34"/>
      <c r="H12" s="34"/>
      <c r="I12" s="106" t="s">
        <v>24</v>
      </c>
      <c r="J12" s="109" t="str">
        <f>'Rekapitulace stavby'!AN8</f>
        <v>8. 4. 2021</v>
      </c>
      <c r="K12" s="34"/>
      <c r="L12" s="34"/>
      <c r="M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6" t="s">
        <v>26</v>
      </c>
      <c r="E14" s="34"/>
      <c r="F14" s="34"/>
      <c r="G14" s="34"/>
      <c r="H14" s="34"/>
      <c r="I14" s="106" t="s">
        <v>27</v>
      </c>
      <c r="J14" s="108" t="s">
        <v>20</v>
      </c>
      <c r="K14" s="34"/>
      <c r="L14" s="34"/>
      <c r="M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8" t="s">
        <v>28</v>
      </c>
      <c r="F15" s="34"/>
      <c r="G15" s="34"/>
      <c r="H15" s="34"/>
      <c r="I15" s="106" t="s">
        <v>29</v>
      </c>
      <c r="J15" s="108" t="s">
        <v>20</v>
      </c>
      <c r="K15" s="34"/>
      <c r="L15" s="34"/>
      <c r="M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6" t="s">
        <v>30</v>
      </c>
      <c r="E17" s="34"/>
      <c r="F17" s="34"/>
      <c r="G17" s="34"/>
      <c r="H17" s="34"/>
      <c r="I17" s="106" t="s">
        <v>27</v>
      </c>
      <c r="J17" s="30" t="str">
        <f>'Rekapitulace stavby'!AN13</f>
        <v>Vyplň údaj</v>
      </c>
      <c r="K17" s="34"/>
      <c r="L17" s="34"/>
      <c r="M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06" t="s">
        <v>29</v>
      </c>
      <c r="J18" s="30" t="str">
        <f>'Rekapitulace stavby'!AN14</f>
        <v>Vyplň údaj</v>
      </c>
      <c r="K18" s="34"/>
      <c r="L18" s="34"/>
      <c r="M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6" t="s">
        <v>32</v>
      </c>
      <c r="E20" s="34"/>
      <c r="F20" s="34"/>
      <c r="G20" s="34"/>
      <c r="H20" s="34"/>
      <c r="I20" s="106" t="s">
        <v>27</v>
      </c>
      <c r="J20" s="108" t="str">
        <f>IF('Rekapitulace stavby'!AN16="","",'Rekapitulace stavby'!AN16)</f>
        <v/>
      </c>
      <c r="K20" s="34"/>
      <c r="L20" s="34"/>
      <c r="M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8" t="str">
        <f>IF('Rekapitulace stavby'!E17="","",'Rekapitulace stavby'!E17)</f>
        <v xml:space="preserve"> </v>
      </c>
      <c r="F21" s="34"/>
      <c r="G21" s="34"/>
      <c r="H21" s="34"/>
      <c r="I21" s="106" t="s">
        <v>29</v>
      </c>
      <c r="J21" s="108" t="str">
        <f>IF('Rekapitulace stavby'!AN17="","",'Rekapitulace stavby'!AN17)</f>
        <v/>
      </c>
      <c r="K21" s="34"/>
      <c r="L21" s="34"/>
      <c r="M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6" t="s">
        <v>34</v>
      </c>
      <c r="E23" s="34"/>
      <c r="F23" s="34"/>
      <c r="G23" s="34"/>
      <c r="H23" s="34"/>
      <c r="I23" s="106" t="s">
        <v>27</v>
      </c>
      <c r="J23" s="108" t="s">
        <v>20</v>
      </c>
      <c r="K23" s="34"/>
      <c r="L23" s="34"/>
      <c r="M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8" t="s">
        <v>91</v>
      </c>
      <c r="F24" s="34"/>
      <c r="G24" s="34"/>
      <c r="H24" s="34"/>
      <c r="I24" s="106" t="s">
        <v>29</v>
      </c>
      <c r="J24" s="108" t="s">
        <v>20</v>
      </c>
      <c r="K24" s="34"/>
      <c r="L24" s="34"/>
      <c r="M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6" t="s">
        <v>36</v>
      </c>
      <c r="E26" s="34"/>
      <c r="F26" s="34"/>
      <c r="G26" s="34"/>
      <c r="H26" s="34"/>
      <c r="I26" s="34"/>
      <c r="J26" s="34"/>
      <c r="K26" s="34"/>
      <c r="L26" s="34"/>
      <c r="M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0"/>
      <c r="B27" s="111"/>
      <c r="C27" s="110"/>
      <c r="D27" s="110"/>
      <c r="E27" s="363" t="s">
        <v>20</v>
      </c>
      <c r="F27" s="363"/>
      <c r="G27" s="363"/>
      <c r="H27" s="363"/>
      <c r="I27" s="110"/>
      <c r="J27" s="110"/>
      <c r="K27" s="110"/>
      <c r="L27" s="110"/>
      <c r="M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13"/>
      <c r="M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06" t="s">
        <v>92</v>
      </c>
      <c r="F30" s="34"/>
      <c r="G30" s="34"/>
      <c r="H30" s="34"/>
      <c r="I30" s="34"/>
      <c r="J30" s="34"/>
      <c r="K30" s="114">
        <f>I61</f>
        <v>0</v>
      </c>
      <c r="L30" s="34"/>
      <c r="M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06" t="s">
        <v>93</v>
      </c>
      <c r="F31" s="34"/>
      <c r="G31" s="34"/>
      <c r="H31" s="34"/>
      <c r="I31" s="34"/>
      <c r="J31" s="34"/>
      <c r="K31" s="114">
        <f>J61</f>
        <v>0</v>
      </c>
      <c r="L31" s="34"/>
      <c r="M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5" t="s">
        <v>38</v>
      </c>
      <c r="E32" s="34"/>
      <c r="F32" s="34"/>
      <c r="G32" s="34"/>
      <c r="H32" s="34"/>
      <c r="I32" s="34"/>
      <c r="J32" s="34"/>
      <c r="K32" s="116">
        <f>ROUND(K83, 2)</f>
        <v>0</v>
      </c>
      <c r="L32" s="34"/>
      <c r="M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3"/>
      <c r="E33" s="113"/>
      <c r="F33" s="113"/>
      <c r="G33" s="113"/>
      <c r="H33" s="113"/>
      <c r="I33" s="113"/>
      <c r="J33" s="113"/>
      <c r="K33" s="113"/>
      <c r="L33" s="113"/>
      <c r="M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17" t="s">
        <v>40</v>
      </c>
      <c r="G34" s="34"/>
      <c r="H34" s="34"/>
      <c r="I34" s="117" t="s">
        <v>39</v>
      </c>
      <c r="J34" s="34"/>
      <c r="K34" s="117" t="s">
        <v>41</v>
      </c>
      <c r="L34" s="34"/>
      <c r="M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18" t="s">
        <v>42</v>
      </c>
      <c r="E35" s="106" t="s">
        <v>43</v>
      </c>
      <c r="F35" s="114">
        <f>ROUND((SUM(BE83:BE107)),  2)</f>
        <v>0</v>
      </c>
      <c r="G35" s="34"/>
      <c r="H35" s="34"/>
      <c r="I35" s="119">
        <v>0.21</v>
      </c>
      <c r="J35" s="34"/>
      <c r="K35" s="114">
        <f>ROUND(((SUM(BE83:BE107))*I35),  2)</f>
        <v>0</v>
      </c>
      <c r="L35" s="34"/>
      <c r="M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06" t="s">
        <v>44</v>
      </c>
      <c r="F36" s="114">
        <f>ROUND((SUM(BF83:BF107)),  2)</f>
        <v>0</v>
      </c>
      <c r="G36" s="34"/>
      <c r="H36" s="34"/>
      <c r="I36" s="119">
        <v>0.15</v>
      </c>
      <c r="J36" s="34"/>
      <c r="K36" s="114">
        <f>ROUND(((SUM(BF83:BF107))*I36),  2)</f>
        <v>0</v>
      </c>
      <c r="L36" s="34"/>
      <c r="M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6" t="s">
        <v>45</v>
      </c>
      <c r="F37" s="114">
        <f>ROUND((SUM(BG83:BG107)),  2)</f>
        <v>0</v>
      </c>
      <c r="G37" s="34"/>
      <c r="H37" s="34"/>
      <c r="I37" s="119">
        <v>0.21</v>
      </c>
      <c r="J37" s="34"/>
      <c r="K37" s="114">
        <f>0</f>
        <v>0</v>
      </c>
      <c r="L37" s="34"/>
      <c r="M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06" t="s">
        <v>46</v>
      </c>
      <c r="F38" s="114">
        <f>ROUND((SUM(BH83:BH107)),  2)</f>
        <v>0</v>
      </c>
      <c r="G38" s="34"/>
      <c r="H38" s="34"/>
      <c r="I38" s="119">
        <v>0.15</v>
      </c>
      <c r="J38" s="34"/>
      <c r="K38" s="114">
        <f>0</f>
        <v>0</v>
      </c>
      <c r="L38" s="34"/>
      <c r="M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06" t="s">
        <v>47</v>
      </c>
      <c r="F39" s="114">
        <f>ROUND((SUM(BI83:BI107)),  2)</f>
        <v>0</v>
      </c>
      <c r="G39" s="34"/>
      <c r="H39" s="34"/>
      <c r="I39" s="119">
        <v>0</v>
      </c>
      <c r="J39" s="34"/>
      <c r="K39" s="114">
        <f>0</f>
        <v>0</v>
      </c>
      <c r="L39" s="34"/>
      <c r="M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0"/>
      <c r="D41" s="121" t="s">
        <v>48</v>
      </c>
      <c r="E41" s="122"/>
      <c r="F41" s="122"/>
      <c r="G41" s="123" t="s">
        <v>49</v>
      </c>
      <c r="H41" s="124" t="s">
        <v>50</v>
      </c>
      <c r="I41" s="122"/>
      <c r="J41" s="122"/>
      <c r="K41" s="125">
        <f>SUM(K32:K39)</f>
        <v>0</v>
      </c>
      <c r="L41" s="126"/>
      <c r="M41" s="10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27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0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29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94</v>
      </c>
      <c r="D47" s="36"/>
      <c r="E47" s="36"/>
      <c r="F47" s="36"/>
      <c r="G47" s="36"/>
      <c r="H47" s="36"/>
      <c r="I47" s="36"/>
      <c r="J47" s="36"/>
      <c r="K47" s="36"/>
      <c r="L47" s="36"/>
      <c r="M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6"/>
      <c r="E49" s="36"/>
      <c r="F49" s="36"/>
      <c r="G49" s="36"/>
      <c r="H49" s="36"/>
      <c r="I49" s="36"/>
      <c r="J49" s="36"/>
      <c r="K49" s="36"/>
      <c r="L49" s="36"/>
      <c r="M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4" t="str">
        <f>E7</f>
        <v>ZŠ A.Jiráska - výdej jídla - elektroinstalace k větrání</v>
      </c>
      <c r="F50" s="365"/>
      <c r="G50" s="365"/>
      <c r="H50" s="365"/>
      <c r="I50" s="36"/>
      <c r="J50" s="36"/>
      <c r="K50" s="36"/>
      <c r="L50" s="36"/>
      <c r="M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12" customHeight="1">
      <c r="A51" s="34"/>
      <c r="B51" s="35"/>
      <c r="C51" s="29" t="s">
        <v>89</v>
      </c>
      <c r="D51" s="36"/>
      <c r="E51" s="36"/>
      <c r="F51" s="36"/>
      <c r="G51" s="36"/>
      <c r="H51" s="36"/>
      <c r="I51" s="36"/>
      <c r="J51" s="36"/>
      <c r="K51" s="36"/>
      <c r="L51" s="36"/>
      <c r="M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6.5" customHeight="1">
      <c r="A52" s="34"/>
      <c r="B52" s="35"/>
      <c r="C52" s="36"/>
      <c r="D52" s="36"/>
      <c r="E52" s="336" t="str">
        <f>E9</f>
        <v>01 - Elektro</v>
      </c>
      <c r="F52" s="366"/>
      <c r="G52" s="366"/>
      <c r="H52" s="366"/>
      <c r="I52" s="36"/>
      <c r="J52" s="36"/>
      <c r="K52" s="36"/>
      <c r="L52" s="36"/>
      <c r="M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2" customHeight="1">
      <c r="A54" s="34"/>
      <c r="B54" s="35"/>
      <c r="C54" s="29" t="s">
        <v>22</v>
      </c>
      <c r="D54" s="36"/>
      <c r="E54" s="36"/>
      <c r="F54" s="27" t="str">
        <f>F12</f>
        <v>ZŠ A.Jiráska č.p.80 Lanškroun</v>
      </c>
      <c r="G54" s="36"/>
      <c r="H54" s="36"/>
      <c r="I54" s="29" t="s">
        <v>24</v>
      </c>
      <c r="J54" s="59" t="str">
        <f>IF(J12="","",J12)</f>
        <v>8. 4. 2021</v>
      </c>
      <c r="K54" s="36"/>
      <c r="L54" s="36"/>
      <c r="M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5.2" customHeight="1">
      <c r="A56" s="34"/>
      <c r="B56" s="35"/>
      <c r="C56" s="29" t="s">
        <v>26</v>
      </c>
      <c r="D56" s="36"/>
      <c r="E56" s="36"/>
      <c r="F56" s="27" t="str">
        <f>E15</f>
        <v>Město Lanškroun</v>
      </c>
      <c r="G56" s="36"/>
      <c r="H56" s="36"/>
      <c r="I56" s="29" t="s">
        <v>32</v>
      </c>
      <c r="J56" s="32" t="str">
        <f>E21</f>
        <v xml:space="preserve"> </v>
      </c>
      <c r="K56" s="36"/>
      <c r="L56" s="36"/>
      <c r="M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15.2" customHeight="1">
      <c r="A57" s="34"/>
      <c r="B57" s="35"/>
      <c r="C57" s="29" t="s">
        <v>30</v>
      </c>
      <c r="D57" s="36"/>
      <c r="E57" s="36"/>
      <c r="F57" s="27" t="str">
        <f>IF(E18="","",E18)</f>
        <v>Vyplň údaj</v>
      </c>
      <c r="G57" s="36"/>
      <c r="H57" s="36"/>
      <c r="I57" s="29" t="s">
        <v>34</v>
      </c>
      <c r="J57" s="32" t="str">
        <f>E24</f>
        <v>Petr Kovář</v>
      </c>
      <c r="K57" s="36"/>
      <c r="L57" s="36"/>
      <c r="M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9.25" customHeight="1">
      <c r="A59" s="34"/>
      <c r="B59" s="35"/>
      <c r="C59" s="131" t="s">
        <v>95</v>
      </c>
      <c r="D59" s="132"/>
      <c r="E59" s="132"/>
      <c r="F59" s="132"/>
      <c r="G59" s="132"/>
      <c r="H59" s="132"/>
      <c r="I59" s="133" t="s">
        <v>96</v>
      </c>
      <c r="J59" s="133" t="s">
        <v>97</v>
      </c>
      <c r="K59" s="133" t="s">
        <v>98</v>
      </c>
      <c r="L59" s="132"/>
      <c r="M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10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2.9" customHeight="1">
      <c r="A61" s="34"/>
      <c r="B61" s="35"/>
      <c r="C61" s="134" t="s">
        <v>72</v>
      </c>
      <c r="D61" s="36"/>
      <c r="E61" s="36"/>
      <c r="F61" s="36"/>
      <c r="G61" s="36"/>
      <c r="H61" s="36"/>
      <c r="I61" s="77">
        <f>Q83</f>
        <v>0</v>
      </c>
      <c r="J61" s="77">
        <f>R83</f>
        <v>0</v>
      </c>
      <c r="K61" s="77">
        <f>K83</f>
        <v>0</v>
      </c>
      <c r="L61" s="36"/>
      <c r="M61" s="10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U61" s="17" t="s">
        <v>99</v>
      </c>
    </row>
    <row r="62" spans="1:47" s="9" customFormat="1" ht="24.95" customHeight="1">
      <c r="B62" s="135"/>
      <c r="C62" s="136"/>
      <c r="D62" s="137" t="s">
        <v>100</v>
      </c>
      <c r="E62" s="138"/>
      <c r="F62" s="138"/>
      <c r="G62" s="138"/>
      <c r="H62" s="138"/>
      <c r="I62" s="139">
        <f>Q93</f>
        <v>0</v>
      </c>
      <c r="J62" s="139">
        <f>R93</f>
        <v>0</v>
      </c>
      <c r="K62" s="139">
        <f>K93</f>
        <v>0</v>
      </c>
      <c r="L62" s="136"/>
      <c r="M62" s="140"/>
    </row>
    <row r="63" spans="1:47" s="9" customFormat="1" ht="24.95" customHeight="1">
      <c r="B63" s="135"/>
      <c r="C63" s="136"/>
      <c r="D63" s="137" t="s">
        <v>101</v>
      </c>
      <c r="E63" s="138"/>
      <c r="F63" s="138"/>
      <c r="G63" s="138"/>
      <c r="H63" s="138"/>
      <c r="I63" s="139">
        <f>Q94</f>
        <v>0</v>
      </c>
      <c r="J63" s="139">
        <f>R94</f>
        <v>0</v>
      </c>
      <c r="K63" s="139">
        <f>K94</f>
        <v>0</v>
      </c>
      <c r="L63" s="136"/>
      <c r="M63" s="140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107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10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10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102</v>
      </c>
      <c r="D70" s="36"/>
      <c r="E70" s="36"/>
      <c r="F70" s="36"/>
      <c r="G70" s="36"/>
      <c r="H70" s="36"/>
      <c r="I70" s="36"/>
      <c r="J70" s="36"/>
      <c r="K70" s="36"/>
      <c r="L70" s="36"/>
      <c r="M70" s="10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10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17</v>
      </c>
      <c r="D72" s="36"/>
      <c r="E72" s="36"/>
      <c r="F72" s="36"/>
      <c r="G72" s="36"/>
      <c r="H72" s="36"/>
      <c r="I72" s="36"/>
      <c r="J72" s="36"/>
      <c r="K72" s="36"/>
      <c r="L72" s="36"/>
      <c r="M72" s="10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64" t="str">
        <f>E7</f>
        <v>ZŠ A.Jiráska - výdej jídla - elektroinstalace k větrání</v>
      </c>
      <c r="F73" s="365"/>
      <c r="G73" s="365"/>
      <c r="H73" s="365"/>
      <c r="I73" s="36"/>
      <c r="J73" s="36"/>
      <c r="K73" s="36"/>
      <c r="L73" s="36"/>
      <c r="M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89</v>
      </c>
      <c r="D74" s="36"/>
      <c r="E74" s="36"/>
      <c r="F74" s="36"/>
      <c r="G74" s="36"/>
      <c r="H74" s="36"/>
      <c r="I74" s="36"/>
      <c r="J74" s="36"/>
      <c r="K74" s="36"/>
      <c r="L74" s="36"/>
      <c r="M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36" t="str">
        <f>E9</f>
        <v>01 - Elektro</v>
      </c>
      <c r="F75" s="366"/>
      <c r="G75" s="366"/>
      <c r="H75" s="366"/>
      <c r="I75" s="36"/>
      <c r="J75" s="36"/>
      <c r="K75" s="36"/>
      <c r="L75" s="36"/>
      <c r="M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22</v>
      </c>
      <c r="D77" s="36"/>
      <c r="E77" s="36"/>
      <c r="F77" s="27" t="str">
        <f>F12</f>
        <v>ZŠ A.Jiráska č.p.80 Lanškroun</v>
      </c>
      <c r="G77" s="36"/>
      <c r="H77" s="36"/>
      <c r="I77" s="29" t="s">
        <v>24</v>
      </c>
      <c r="J77" s="59" t="str">
        <f>IF(J12="","",J12)</f>
        <v>8. 4. 2021</v>
      </c>
      <c r="K77" s="36"/>
      <c r="L77" s="36"/>
      <c r="M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26</v>
      </c>
      <c r="D79" s="36"/>
      <c r="E79" s="36"/>
      <c r="F79" s="27" t="str">
        <f>E15</f>
        <v>Město Lanškroun</v>
      </c>
      <c r="G79" s="36"/>
      <c r="H79" s="36"/>
      <c r="I79" s="29" t="s">
        <v>32</v>
      </c>
      <c r="J79" s="32" t="str">
        <f>E21</f>
        <v xml:space="preserve"> </v>
      </c>
      <c r="K79" s="36"/>
      <c r="L79" s="36"/>
      <c r="M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30</v>
      </c>
      <c r="D80" s="36"/>
      <c r="E80" s="36"/>
      <c r="F80" s="27" t="str">
        <f>IF(E18="","",E18)</f>
        <v>Vyplň údaj</v>
      </c>
      <c r="G80" s="36"/>
      <c r="H80" s="36"/>
      <c r="I80" s="29" t="s">
        <v>34</v>
      </c>
      <c r="J80" s="32" t="str">
        <f>E24</f>
        <v>Petr Kovář</v>
      </c>
      <c r="K80" s="36"/>
      <c r="L80" s="36"/>
      <c r="M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0" customFormat="1" ht="29.25" customHeight="1">
      <c r="A82" s="141"/>
      <c r="B82" s="142"/>
      <c r="C82" s="143" t="s">
        <v>103</v>
      </c>
      <c r="D82" s="144" t="s">
        <v>57</v>
      </c>
      <c r="E82" s="144" t="s">
        <v>53</v>
      </c>
      <c r="F82" s="144" t="s">
        <v>54</v>
      </c>
      <c r="G82" s="144" t="s">
        <v>104</v>
      </c>
      <c r="H82" s="144" t="s">
        <v>105</v>
      </c>
      <c r="I82" s="144" t="s">
        <v>106</v>
      </c>
      <c r="J82" s="144" t="s">
        <v>107</v>
      </c>
      <c r="K82" s="144" t="s">
        <v>98</v>
      </c>
      <c r="L82" s="145" t="s">
        <v>108</v>
      </c>
      <c r="M82" s="146"/>
      <c r="N82" s="68" t="s">
        <v>20</v>
      </c>
      <c r="O82" s="69" t="s">
        <v>42</v>
      </c>
      <c r="P82" s="69" t="s">
        <v>109</v>
      </c>
      <c r="Q82" s="69" t="s">
        <v>110</v>
      </c>
      <c r="R82" s="69" t="s">
        <v>111</v>
      </c>
      <c r="S82" s="69" t="s">
        <v>112</v>
      </c>
      <c r="T82" s="69" t="s">
        <v>113</v>
      </c>
      <c r="U82" s="69" t="s">
        <v>114</v>
      </c>
      <c r="V82" s="69" t="s">
        <v>115</v>
      </c>
      <c r="W82" s="69" t="s">
        <v>116</v>
      </c>
      <c r="X82" s="70" t="s">
        <v>117</v>
      </c>
      <c r="Y82" s="141"/>
      <c r="Z82" s="141"/>
      <c r="AA82" s="141"/>
      <c r="AB82" s="141"/>
      <c r="AC82" s="141"/>
      <c r="AD82" s="141"/>
      <c r="AE82" s="141"/>
    </row>
    <row r="83" spans="1:65" s="2" customFormat="1" ht="22.9" customHeight="1">
      <c r="A83" s="34"/>
      <c r="B83" s="35"/>
      <c r="C83" s="75" t="s">
        <v>118</v>
      </c>
      <c r="D83" s="36"/>
      <c r="E83" s="36"/>
      <c r="F83" s="36"/>
      <c r="G83" s="36"/>
      <c r="H83" s="36"/>
      <c r="I83" s="36"/>
      <c r="J83" s="36"/>
      <c r="K83" s="147">
        <f>BK83</f>
        <v>0</v>
      </c>
      <c r="L83" s="36"/>
      <c r="M83" s="39"/>
      <c r="N83" s="71"/>
      <c r="O83" s="148"/>
      <c r="P83" s="72"/>
      <c r="Q83" s="149">
        <f>Q84+SUM(Q85:Q94)</f>
        <v>0</v>
      </c>
      <c r="R83" s="149">
        <f>R84+SUM(R85:R94)</f>
        <v>0</v>
      </c>
      <c r="S83" s="72"/>
      <c r="T83" s="150">
        <f>T84+SUM(T85:T94)</f>
        <v>0</v>
      </c>
      <c r="U83" s="72"/>
      <c r="V83" s="150">
        <f>V84+SUM(V85:V94)</f>
        <v>2.0729999999999998E-2</v>
      </c>
      <c r="W83" s="72"/>
      <c r="X83" s="151">
        <f>X84+SUM(X85:X94)</f>
        <v>5.6000000000000001E-2</v>
      </c>
      <c r="Y83" s="34"/>
      <c r="Z83" s="34"/>
      <c r="AA83" s="34"/>
      <c r="AB83" s="34"/>
      <c r="AC83" s="34"/>
      <c r="AD83" s="34"/>
      <c r="AE83" s="34"/>
      <c r="AT83" s="17" t="s">
        <v>73</v>
      </c>
      <c r="AU83" s="17" t="s">
        <v>99</v>
      </c>
      <c r="BK83" s="152">
        <f>BK84+SUM(BK85:BK94)</f>
        <v>0</v>
      </c>
    </row>
    <row r="84" spans="1:65" s="2" customFormat="1" ht="24.2" customHeight="1">
      <c r="A84" s="34"/>
      <c r="B84" s="35"/>
      <c r="C84" s="153" t="s">
        <v>82</v>
      </c>
      <c r="D84" s="153" t="s">
        <v>119</v>
      </c>
      <c r="E84" s="154" t="s">
        <v>120</v>
      </c>
      <c r="F84" s="155" t="s">
        <v>121</v>
      </c>
      <c r="G84" s="156" t="s">
        <v>122</v>
      </c>
      <c r="H84" s="157">
        <v>40</v>
      </c>
      <c r="I84" s="158"/>
      <c r="J84" s="159"/>
      <c r="K84" s="160">
        <f t="shared" ref="K84:K92" si="0">ROUND(P84*H84,2)</f>
        <v>0</v>
      </c>
      <c r="L84" s="155" t="s">
        <v>123</v>
      </c>
      <c r="M84" s="161"/>
      <c r="N84" s="162" t="s">
        <v>20</v>
      </c>
      <c r="O84" s="163" t="s">
        <v>43</v>
      </c>
      <c r="P84" s="164">
        <f t="shared" ref="P84:P92" si="1">I84+J84</f>
        <v>0</v>
      </c>
      <c r="Q84" s="164">
        <f t="shared" ref="Q84:Q92" si="2">ROUND(I84*H84,2)</f>
        <v>0</v>
      </c>
      <c r="R84" s="164">
        <f t="shared" ref="R84:R92" si="3">ROUND(J84*H84,2)</f>
        <v>0</v>
      </c>
      <c r="S84" s="64"/>
      <c r="T84" s="165">
        <f t="shared" ref="T84:T92" si="4">S84*H84</f>
        <v>0</v>
      </c>
      <c r="U84" s="165">
        <v>2.5000000000000001E-4</v>
      </c>
      <c r="V84" s="165">
        <f t="shared" ref="V84:V92" si="5">U84*H84</f>
        <v>0.01</v>
      </c>
      <c r="W84" s="165">
        <v>0</v>
      </c>
      <c r="X84" s="166">
        <f t="shared" ref="X84:X92" si="6">W84*H84</f>
        <v>0</v>
      </c>
      <c r="Y84" s="34"/>
      <c r="Z84" s="34"/>
      <c r="AA84" s="34"/>
      <c r="AB84" s="34"/>
      <c r="AC84" s="34"/>
      <c r="AD84" s="34"/>
      <c r="AE84" s="34"/>
      <c r="AR84" s="167" t="s">
        <v>124</v>
      </c>
      <c r="AT84" s="167" t="s">
        <v>119</v>
      </c>
      <c r="AU84" s="167" t="s">
        <v>74</v>
      </c>
      <c r="AY84" s="17" t="s">
        <v>125</v>
      </c>
      <c r="BE84" s="168">
        <f t="shared" ref="BE84:BE92" si="7">IF(O84="základní",K84,0)</f>
        <v>0</v>
      </c>
      <c r="BF84" s="168">
        <f t="shared" ref="BF84:BF92" si="8">IF(O84="snížená",K84,0)</f>
        <v>0</v>
      </c>
      <c r="BG84" s="168">
        <f t="shared" ref="BG84:BG92" si="9">IF(O84="zákl. přenesená",K84,0)</f>
        <v>0</v>
      </c>
      <c r="BH84" s="168">
        <f t="shared" ref="BH84:BH92" si="10">IF(O84="sníž. přenesená",K84,0)</f>
        <v>0</v>
      </c>
      <c r="BI84" s="168">
        <f t="shared" ref="BI84:BI92" si="11">IF(O84="nulová",K84,0)</f>
        <v>0</v>
      </c>
      <c r="BJ84" s="17" t="s">
        <v>82</v>
      </c>
      <c r="BK84" s="168">
        <f t="shared" ref="BK84:BK92" si="12">ROUND(P84*H84,2)</f>
        <v>0</v>
      </c>
      <c r="BL84" s="17" t="s">
        <v>126</v>
      </c>
      <c r="BM84" s="167" t="s">
        <v>127</v>
      </c>
    </row>
    <row r="85" spans="1:65" s="2" customFormat="1" ht="24.2" customHeight="1">
      <c r="A85" s="34"/>
      <c r="B85" s="35"/>
      <c r="C85" s="153" t="s">
        <v>84</v>
      </c>
      <c r="D85" s="153" t="s">
        <v>119</v>
      </c>
      <c r="E85" s="154" t="s">
        <v>128</v>
      </c>
      <c r="F85" s="155" t="s">
        <v>129</v>
      </c>
      <c r="G85" s="156" t="s">
        <v>122</v>
      </c>
      <c r="H85" s="157">
        <v>18</v>
      </c>
      <c r="I85" s="158"/>
      <c r="J85" s="159"/>
      <c r="K85" s="160">
        <f t="shared" si="0"/>
        <v>0</v>
      </c>
      <c r="L85" s="155" t="s">
        <v>123</v>
      </c>
      <c r="M85" s="161"/>
      <c r="N85" s="162" t="s">
        <v>20</v>
      </c>
      <c r="O85" s="163" t="s">
        <v>43</v>
      </c>
      <c r="P85" s="164">
        <f t="shared" si="1"/>
        <v>0</v>
      </c>
      <c r="Q85" s="164">
        <f t="shared" si="2"/>
        <v>0</v>
      </c>
      <c r="R85" s="164">
        <f t="shared" si="3"/>
        <v>0</v>
      </c>
      <c r="S85" s="64"/>
      <c r="T85" s="165">
        <f t="shared" si="4"/>
        <v>0</v>
      </c>
      <c r="U85" s="165">
        <v>3.8999999999999999E-4</v>
      </c>
      <c r="V85" s="165">
        <f t="shared" si="5"/>
        <v>7.0200000000000002E-3</v>
      </c>
      <c r="W85" s="165">
        <v>0</v>
      </c>
      <c r="X85" s="166">
        <f t="shared" si="6"/>
        <v>0</v>
      </c>
      <c r="Y85" s="34"/>
      <c r="Z85" s="34"/>
      <c r="AA85" s="34"/>
      <c r="AB85" s="34"/>
      <c r="AC85" s="34"/>
      <c r="AD85" s="34"/>
      <c r="AE85" s="34"/>
      <c r="AR85" s="167" t="s">
        <v>124</v>
      </c>
      <c r="AT85" s="167" t="s">
        <v>119</v>
      </c>
      <c r="AU85" s="167" t="s">
        <v>74</v>
      </c>
      <c r="AY85" s="17" t="s">
        <v>125</v>
      </c>
      <c r="BE85" s="168">
        <f t="shared" si="7"/>
        <v>0</v>
      </c>
      <c r="BF85" s="168">
        <f t="shared" si="8"/>
        <v>0</v>
      </c>
      <c r="BG85" s="168">
        <f t="shared" si="9"/>
        <v>0</v>
      </c>
      <c r="BH85" s="168">
        <f t="shared" si="10"/>
        <v>0</v>
      </c>
      <c r="BI85" s="168">
        <f t="shared" si="11"/>
        <v>0</v>
      </c>
      <c r="BJ85" s="17" t="s">
        <v>82</v>
      </c>
      <c r="BK85" s="168">
        <f t="shared" si="12"/>
        <v>0</v>
      </c>
      <c r="BL85" s="17" t="s">
        <v>126</v>
      </c>
      <c r="BM85" s="167" t="s">
        <v>130</v>
      </c>
    </row>
    <row r="86" spans="1:65" s="2" customFormat="1" ht="24.2" customHeight="1">
      <c r="A86" s="34"/>
      <c r="B86" s="35"/>
      <c r="C86" s="153" t="s">
        <v>131</v>
      </c>
      <c r="D86" s="153" t="s">
        <v>119</v>
      </c>
      <c r="E86" s="154" t="s">
        <v>132</v>
      </c>
      <c r="F86" s="155" t="s">
        <v>133</v>
      </c>
      <c r="G86" s="156" t="s">
        <v>122</v>
      </c>
      <c r="H86" s="157">
        <v>15</v>
      </c>
      <c r="I86" s="158"/>
      <c r="J86" s="159"/>
      <c r="K86" s="160">
        <f t="shared" si="0"/>
        <v>0</v>
      </c>
      <c r="L86" s="155" t="s">
        <v>123</v>
      </c>
      <c r="M86" s="161"/>
      <c r="N86" s="162" t="s">
        <v>20</v>
      </c>
      <c r="O86" s="163" t="s">
        <v>43</v>
      </c>
      <c r="P86" s="164">
        <f t="shared" si="1"/>
        <v>0</v>
      </c>
      <c r="Q86" s="164">
        <f t="shared" si="2"/>
        <v>0</v>
      </c>
      <c r="R86" s="164">
        <f t="shared" si="3"/>
        <v>0</v>
      </c>
      <c r="S86" s="64"/>
      <c r="T86" s="165">
        <f t="shared" si="4"/>
        <v>0</v>
      </c>
      <c r="U86" s="165">
        <v>8.0000000000000007E-5</v>
      </c>
      <c r="V86" s="165">
        <f t="shared" si="5"/>
        <v>1.2000000000000001E-3</v>
      </c>
      <c r="W86" s="165">
        <v>0</v>
      </c>
      <c r="X86" s="166">
        <f t="shared" si="6"/>
        <v>0</v>
      </c>
      <c r="Y86" s="34"/>
      <c r="Z86" s="34"/>
      <c r="AA86" s="34"/>
      <c r="AB86" s="34"/>
      <c r="AC86" s="34"/>
      <c r="AD86" s="34"/>
      <c r="AE86" s="34"/>
      <c r="AR86" s="167" t="s">
        <v>124</v>
      </c>
      <c r="AT86" s="167" t="s">
        <v>119</v>
      </c>
      <c r="AU86" s="167" t="s">
        <v>74</v>
      </c>
      <c r="AY86" s="17" t="s">
        <v>125</v>
      </c>
      <c r="BE86" s="168">
        <f t="shared" si="7"/>
        <v>0</v>
      </c>
      <c r="BF86" s="168">
        <f t="shared" si="8"/>
        <v>0</v>
      </c>
      <c r="BG86" s="168">
        <f t="shared" si="9"/>
        <v>0</v>
      </c>
      <c r="BH86" s="168">
        <f t="shared" si="10"/>
        <v>0</v>
      </c>
      <c r="BI86" s="168">
        <f t="shared" si="11"/>
        <v>0</v>
      </c>
      <c r="BJ86" s="17" t="s">
        <v>82</v>
      </c>
      <c r="BK86" s="168">
        <f t="shared" si="12"/>
        <v>0</v>
      </c>
      <c r="BL86" s="17" t="s">
        <v>126</v>
      </c>
      <c r="BM86" s="167" t="s">
        <v>134</v>
      </c>
    </row>
    <row r="87" spans="1:65" s="2" customFormat="1" ht="24">
      <c r="A87" s="34"/>
      <c r="B87" s="35"/>
      <c r="C87" s="153" t="s">
        <v>126</v>
      </c>
      <c r="D87" s="153" t="s">
        <v>119</v>
      </c>
      <c r="E87" s="154" t="s">
        <v>135</v>
      </c>
      <c r="F87" s="155" t="s">
        <v>136</v>
      </c>
      <c r="G87" s="156" t="s">
        <v>122</v>
      </c>
      <c r="H87" s="157">
        <v>15</v>
      </c>
      <c r="I87" s="158"/>
      <c r="J87" s="159"/>
      <c r="K87" s="160">
        <f t="shared" si="0"/>
        <v>0</v>
      </c>
      <c r="L87" s="155" t="s">
        <v>123</v>
      </c>
      <c r="M87" s="161"/>
      <c r="N87" s="162" t="s">
        <v>20</v>
      </c>
      <c r="O87" s="163" t="s">
        <v>43</v>
      </c>
      <c r="P87" s="164">
        <f t="shared" si="1"/>
        <v>0</v>
      </c>
      <c r="Q87" s="164">
        <f t="shared" si="2"/>
        <v>0</v>
      </c>
      <c r="R87" s="164">
        <f t="shared" si="3"/>
        <v>0</v>
      </c>
      <c r="S87" s="64"/>
      <c r="T87" s="165">
        <f t="shared" si="4"/>
        <v>0</v>
      </c>
      <c r="U87" s="165">
        <v>6.0000000000000002E-5</v>
      </c>
      <c r="V87" s="165">
        <f t="shared" si="5"/>
        <v>8.9999999999999998E-4</v>
      </c>
      <c r="W87" s="165">
        <v>0</v>
      </c>
      <c r="X87" s="166">
        <f t="shared" si="6"/>
        <v>0</v>
      </c>
      <c r="Y87" s="34"/>
      <c r="Z87" s="34"/>
      <c r="AA87" s="34"/>
      <c r="AB87" s="34"/>
      <c r="AC87" s="34"/>
      <c r="AD87" s="34"/>
      <c r="AE87" s="34"/>
      <c r="AR87" s="167" t="s">
        <v>137</v>
      </c>
      <c r="AT87" s="167" t="s">
        <v>119</v>
      </c>
      <c r="AU87" s="167" t="s">
        <v>74</v>
      </c>
      <c r="AY87" s="17" t="s">
        <v>125</v>
      </c>
      <c r="BE87" s="168">
        <f t="shared" si="7"/>
        <v>0</v>
      </c>
      <c r="BF87" s="168">
        <f t="shared" si="8"/>
        <v>0</v>
      </c>
      <c r="BG87" s="168">
        <f t="shared" si="9"/>
        <v>0</v>
      </c>
      <c r="BH87" s="168">
        <f t="shared" si="10"/>
        <v>0</v>
      </c>
      <c r="BI87" s="168">
        <f t="shared" si="11"/>
        <v>0</v>
      </c>
      <c r="BJ87" s="17" t="s">
        <v>82</v>
      </c>
      <c r="BK87" s="168">
        <f t="shared" si="12"/>
        <v>0</v>
      </c>
      <c r="BL87" s="17" t="s">
        <v>137</v>
      </c>
      <c r="BM87" s="167" t="s">
        <v>138</v>
      </c>
    </row>
    <row r="88" spans="1:65" s="2" customFormat="1" ht="24.2" customHeight="1">
      <c r="A88" s="34"/>
      <c r="B88" s="35"/>
      <c r="C88" s="153" t="s">
        <v>139</v>
      </c>
      <c r="D88" s="153" t="s">
        <v>119</v>
      </c>
      <c r="E88" s="154" t="s">
        <v>140</v>
      </c>
      <c r="F88" s="155" t="s">
        <v>141</v>
      </c>
      <c r="G88" s="156" t="s">
        <v>142</v>
      </c>
      <c r="H88" s="157">
        <v>2</v>
      </c>
      <c r="I88" s="158"/>
      <c r="J88" s="159"/>
      <c r="K88" s="160">
        <f t="shared" si="0"/>
        <v>0</v>
      </c>
      <c r="L88" s="155" t="s">
        <v>123</v>
      </c>
      <c r="M88" s="161"/>
      <c r="N88" s="162" t="s">
        <v>20</v>
      </c>
      <c r="O88" s="163" t="s">
        <v>43</v>
      </c>
      <c r="P88" s="164">
        <f t="shared" si="1"/>
        <v>0</v>
      </c>
      <c r="Q88" s="164">
        <f t="shared" si="2"/>
        <v>0</v>
      </c>
      <c r="R88" s="164">
        <f t="shared" si="3"/>
        <v>0</v>
      </c>
      <c r="S88" s="64"/>
      <c r="T88" s="165">
        <f t="shared" si="4"/>
        <v>0</v>
      </c>
      <c r="U88" s="165">
        <v>3.0000000000000001E-5</v>
      </c>
      <c r="V88" s="165">
        <f t="shared" si="5"/>
        <v>6.0000000000000002E-5</v>
      </c>
      <c r="W88" s="165">
        <v>0</v>
      </c>
      <c r="X88" s="166">
        <f t="shared" si="6"/>
        <v>0</v>
      </c>
      <c r="Y88" s="34"/>
      <c r="Z88" s="34"/>
      <c r="AA88" s="34"/>
      <c r="AB88" s="34"/>
      <c r="AC88" s="34"/>
      <c r="AD88" s="34"/>
      <c r="AE88" s="34"/>
      <c r="AR88" s="167" t="s">
        <v>124</v>
      </c>
      <c r="AT88" s="167" t="s">
        <v>119</v>
      </c>
      <c r="AU88" s="167" t="s">
        <v>74</v>
      </c>
      <c r="AY88" s="17" t="s">
        <v>125</v>
      </c>
      <c r="BE88" s="168">
        <f t="shared" si="7"/>
        <v>0</v>
      </c>
      <c r="BF88" s="168">
        <f t="shared" si="8"/>
        <v>0</v>
      </c>
      <c r="BG88" s="168">
        <f t="shared" si="9"/>
        <v>0</v>
      </c>
      <c r="BH88" s="168">
        <f t="shared" si="10"/>
        <v>0</v>
      </c>
      <c r="BI88" s="168">
        <f t="shared" si="11"/>
        <v>0</v>
      </c>
      <c r="BJ88" s="17" t="s">
        <v>82</v>
      </c>
      <c r="BK88" s="168">
        <f t="shared" si="12"/>
        <v>0</v>
      </c>
      <c r="BL88" s="17" t="s">
        <v>126</v>
      </c>
      <c r="BM88" s="167" t="s">
        <v>143</v>
      </c>
    </row>
    <row r="89" spans="1:65" s="2" customFormat="1" ht="24.2" customHeight="1">
      <c r="A89" s="34"/>
      <c r="B89" s="35"/>
      <c r="C89" s="153" t="s">
        <v>144</v>
      </c>
      <c r="D89" s="153" t="s">
        <v>119</v>
      </c>
      <c r="E89" s="154" t="s">
        <v>145</v>
      </c>
      <c r="F89" s="155" t="s">
        <v>146</v>
      </c>
      <c r="G89" s="156" t="s">
        <v>142</v>
      </c>
      <c r="H89" s="157">
        <v>1</v>
      </c>
      <c r="I89" s="158"/>
      <c r="J89" s="159"/>
      <c r="K89" s="160">
        <f t="shared" si="0"/>
        <v>0</v>
      </c>
      <c r="L89" s="155" t="s">
        <v>123</v>
      </c>
      <c r="M89" s="161"/>
      <c r="N89" s="162" t="s">
        <v>20</v>
      </c>
      <c r="O89" s="163" t="s">
        <v>43</v>
      </c>
      <c r="P89" s="164">
        <f t="shared" si="1"/>
        <v>0</v>
      </c>
      <c r="Q89" s="164">
        <f t="shared" si="2"/>
        <v>0</v>
      </c>
      <c r="R89" s="164">
        <f t="shared" si="3"/>
        <v>0</v>
      </c>
      <c r="S89" s="64"/>
      <c r="T89" s="165">
        <f t="shared" si="4"/>
        <v>0</v>
      </c>
      <c r="U89" s="165">
        <v>5.0000000000000002E-5</v>
      </c>
      <c r="V89" s="165">
        <f t="shared" si="5"/>
        <v>5.0000000000000002E-5</v>
      </c>
      <c r="W89" s="165">
        <v>0</v>
      </c>
      <c r="X89" s="166">
        <f t="shared" si="6"/>
        <v>0</v>
      </c>
      <c r="Y89" s="34"/>
      <c r="Z89" s="34"/>
      <c r="AA89" s="34"/>
      <c r="AB89" s="34"/>
      <c r="AC89" s="34"/>
      <c r="AD89" s="34"/>
      <c r="AE89" s="34"/>
      <c r="AR89" s="167" t="s">
        <v>124</v>
      </c>
      <c r="AT89" s="167" t="s">
        <v>119</v>
      </c>
      <c r="AU89" s="167" t="s">
        <v>74</v>
      </c>
      <c r="AY89" s="17" t="s">
        <v>125</v>
      </c>
      <c r="BE89" s="168">
        <f t="shared" si="7"/>
        <v>0</v>
      </c>
      <c r="BF89" s="168">
        <f t="shared" si="8"/>
        <v>0</v>
      </c>
      <c r="BG89" s="168">
        <f t="shared" si="9"/>
        <v>0</v>
      </c>
      <c r="BH89" s="168">
        <f t="shared" si="10"/>
        <v>0</v>
      </c>
      <c r="BI89" s="168">
        <f t="shared" si="11"/>
        <v>0</v>
      </c>
      <c r="BJ89" s="17" t="s">
        <v>82</v>
      </c>
      <c r="BK89" s="168">
        <f t="shared" si="12"/>
        <v>0</v>
      </c>
      <c r="BL89" s="17" t="s">
        <v>126</v>
      </c>
      <c r="BM89" s="167" t="s">
        <v>147</v>
      </c>
    </row>
    <row r="90" spans="1:65" s="2" customFormat="1" ht="24.2" customHeight="1">
      <c r="A90" s="34"/>
      <c r="B90" s="35"/>
      <c r="C90" s="153" t="s">
        <v>148</v>
      </c>
      <c r="D90" s="153" t="s">
        <v>119</v>
      </c>
      <c r="E90" s="154" t="s">
        <v>149</v>
      </c>
      <c r="F90" s="155" t="s">
        <v>150</v>
      </c>
      <c r="G90" s="156" t="s">
        <v>142</v>
      </c>
      <c r="H90" s="157">
        <v>1</v>
      </c>
      <c r="I90" s="158"/>
      <c r="J90" s="159"/>
      <c r="K90" s="160">
        <f t="shared" si="0"/>
        <v>0</v>
      </c>
      <c r="L90" s="155" t="s">
        <v>123</v>
      </c>
      <c r="M90" s="161"/>
      <c r="N90" s="162" t="s">
        <v>20</v>
      </c>
      <c r="O90" s="163" t="s">
        <v>43</v>
      </c>
      <c r="P90" s="164">
        <f t="shared" si="1"/>
        <v>0</v>
      </c>
      <c r="Q90" s="164">
        <f t="shared" si="2"/>
        <v>0</v>
      </c>
      <c r="R90" s="164">
        <f t="shared" si="3"/>
        <v>0</v>
      </c>
      <c r="S90" s="64"/>
      <c r="T90" s="165">
        <f t="shared" si="4"/>
        <v>0</v>
      </c>
      <c r="U90" s="165">
        <v>4.0000000000000002E-4</v>
      </c>
      <c r="V90" s="165">
        <f t="shared" si="5"/>
        <v>4.0000000000000002E-4</v>
      </c>
      <c r="W90" s="165">
        <v>0</v>
      </c>
      <c r="X90" s="166">
        <f t="shared" si="6"/>
        <v>0</v>
      </c>
      <c r="Y90" s="34"/>
      <c r="Z90" s="34"/>
      <c r="AA90" s="34"/>
      <c r="AB90" s="34"/>
      <c r="AC90" s="34"/>
      <c r="AD90" s="34"/>
      <c r="AE90" s="34"/>
      <c r="AR90" s="167" t="s">
        <v>124</v>
      </c>
      <c r="AT90" s="167" t="s">
        <v>119</v>
      </c>
      <c r="AU90" s="167" t="s">
        <v>74</v>
      </c>
      <c r="AY90" s="17" t="s">
        <v>125</v>
      </c>
      <c r="BE90" s="168">
        <f t="shared" si="7"/>
        <v>0</v>
      </c>
      <c r="BF90" s="168">
        <f t="shared" si="8"/>
        <v>0</v>
      </c>
      <c r="BG90" s="168">
        <f t="shared" si="9"/>
        <v>0</v>
      </c>
      <c r="BH90" s="168">
        <f t="shared" si="10"/>
        <v>0</v>
      </c>
      <c r="BI90" s="168">
        <f t="shared" si="11"/>
        <v>0</v>
      </c>
      <c r="BJ90" s="17" t="s">
        <v>82</v>
      </c>
      <c r="BK90" s="168">
        <f t="shared" si="12"/>
        <v>0</v>
      </c>
      <c r="BL90" s="17" t="s">
        <v>126</v>
      </c>
      <c r="BM90" s="167" t="s">
        <v>151</v>
      </c>
    </row>
    <row r="91" spans="1:65" s="2" customFormat="1" ht="24.2" customHeight="1">
      <c r="A91" s="34"/>
      <c r="B91" s="35"/>
      <c r="C91" s="153" t="s">
        <v>124</v>
      </c>
      <c r="D91" s="153" t="s">
        <v>119</v>
      </c>
      <c r="E91" s="154" t="s">
        <v>152</v>
      </c>
      <c r="F91" s="155" t="s">
        <v>153</v>
      </c>
      <c r="G91" s="156" t="s">
        <v>142</v>
      </c>
      <c r="H91" s="157">
        <v>1</v>
      </c>
      <c r="I91" s="158"/>
      <c r="J91" s="159"/>
      <c r="K91" s="160">
        <f t="shared" si="0"/>
        <v>0</v>
      </c>
      <c r="L91" s="155" t="s">
        <v>123</v>
      </c>
      <c r="M91" s="161"/>
      <c r="N91" s="162" t="s">
        <v>20</v>
      </c>
      <c r="O91" s="163" t="s">
        <v>43</v>
      </c>
      <c r="P91" s="164">
        <f t="shared" si="1"/>
        <v>0</v>
      </c>
      <c r="Q91" s="164">
        <f t="shared" si="2"/>
        <v>0</v>
      </c>
      <c r="R91" s="164">
        <f t="shared" si="3"/>
        <v>0</v>
      </c>
      <c r="S91" s="64"/>
      <c r="T91" s="165">
        <f t="shared" si="4"/>
        <v>0</v>
      </c>
      <c r="U91" s="165">
        <v>4.0000000000000002E-4</v>
      </c>
      <c r="V91" s="165">
        <f t="shared" si="5"/>
        <v>4.0000000000000002E-4</v>
      </c>
      <c r="W91" s="165">
        <v>0</v>
      </c>
      <c r="X91" s="166">
        <f t="shared" si="6"/>
        <v>0</v>
      </c>
      <c r="Y91" s="34"/>
      <c r="Z91" s="34"/>
      <c r="AA91" s="34"/>
      <c r="AB91" s="34"/>
      <c r="AC91" s="34"/>
      <c r="AD91" s="34"/>
      <c r="AE91" s="34"/>
      <c r="AR91" s="167" t="s">
        <v>124</v>
      </c>
      <c r="AT91" s="167" t="s">
        <v>119</v>
      </c>
      <c r="AU91" s="167" t="s">
        <v>74</v>
      </c>
      <c r="AY91" s="17" t="s">
        <v>125</v>
      </c>
      <c r="BE91" s="168">
        <f t="shared" si="7"/>
        <v>0</v>
      </c>
      <c r="BF91" s="168">
        <f t="shared" si="8"/>
        <v>0</v>
      </c>
      <c r="BG91" s="168">
        <f t="shared" si="9"/>
        <v>0</v>
      </c>
      <c r="BH91" s="168">
        <f t="shared" si="10"/>
        <v>0</v>
      </c>
      <c r="BI91" s="168">
        <f t="shared" si="11"/>
        <v>0</v>
      </c>
      <c r="BJ91" s="17" t="s">
        <v>82</v>
      </c>
      <c r="BK91" s="168">
        <f t="shared" si="12"/>
        <v>0</v>
      </c>
      <c r="BL91" s="17" t="s">
        <v>126</v>
      </c>
      <c r="BM91" s="167" t="s">
        <v>154</v>
      </c>
    </row>
    <row r="92" spans="1:65" s="2" customFormat="1" ht="24.2" customHeight="1">
      <c r="A92" s="34"/>
      <c r="B92" s="35"/>
      <c r="C92" s="153" t="s">
        <v>155</v>
      </c>
      <c r="D92" s="153" t="s">
        <v>119</v>
      </c>
      <c r="E92" s="154" t="s">
        <v>156</v>
      </c>
      <c r="F92" s="155" t="s">
        <v>157</v>
      </c>
      <c r="G92" s="156" t="s">
        <v>142</v>
      </c>
      <c r="H92" s="157">
        <v>1</v>
      </c>
      <c r="I92" s="158"/>
      <c r="J92" s="159"/>
      <c r="K92" s="160">
        <f t="shared" si="0"/>
        <v>0</v>
      </c>
      <c r="L92" s="155" t="s">
        <v>123</v>
      </c>
      <c r="M92" s="161"/>
      <c r="N92" s="162" t="s">
        <v>20</v>
      </c>
      <c r="O92" s="163" t="s">
        <v>43</v>
      </c>
      <c r="P92" s="164">
        <f t="shared" si="1"/>
        <v>0</v>
      </c>
      <c r="Q92" s="164">
        <f t="shared" si="2"/>
        <v>0</v>
      </c>
      <c r="R92" s="164">
        <f t="shared" si="3"/>
        <v>0</v>
      </c>
      <c r="S92" s="64"/>
      <c r="T92" s="165">
        <f t="shared" si="4"/>
        <v>0</v>
      </c>
      <c r="U92" s="165">
        <v>6.9999999999999999E-4</v>
      </c>
      <c r="V92" s="165">
        <f t="shared" si="5"/>
        <v>6.9999999999999999E-4</v>
      </c>
      <c r="W92" s="165">
        <v>0</v>
      </c>
      <c r="X92" s="166">
        <f t="shared" si="6"/>
        <v>0</v>
      </c>
      <c r="Y92" s="34"/>
      <c r="Z92" s="34"/>
      <c r="AA92" s="34"/>
      <c r="AB92" s="34"/>
      <c r="AC92" s="34"/>
      <c r="AD92" s="34"/>
      <c r="AE92" s="34"/>
      <c r="AR92" s="167" t="s">
        <v>124</v>
      </c>
      <c r="AT92" s="167" t="s">
        <v>119</v>
      </c>
      <c r="AU92" s="167" t="s">
        <v>74</v>
      </c>
      <c r="AY92" s="17" t="s">
        <v>125</v>
      </c>
      <c r="BE92" s="168">
        <f t="shared" si="7"/>
        <v>0</v>
      </c>
      <c r="BF92" s="168">
        <f t="shared" si="8"/>
        <v>0</v>
      </c>
      <c r="BG92" s="168">
        <f t="shared" si="9"/>
        <v>0</v>
      </c>
      <c r="BH92" s="168">
        <f t="shared" si="10"/>
        <v>0</v>
      </c>
      <c r="BI92" s="168">
        <f t="shared" si="11"/>
        <v>0</v>
      </c>
      <c r="BJ92" s="17" t="s">
        <v>82</v>
      </c>
      <c r="BK92" s="168">
        <f t="shared" si="12"/>
        <v>0</v>
      </c>
      <c r="BL92" s="17" t="s">
        <v>126</v>
      </c>
      <c r="BM92" s="167" t="s">
        <v>158</v>
      </c>
    </row>
    <row r="93" spans="1:65" s="11" customFormat="1" ht="25.9" customHeight="1">
      <c r="B93" s="169"/>
      <c r="C93" s="170"/>
      <c r="D93" s="171" t="s">
        <v>73</v>
      </c>
      <c r="E93" s="172" t="s">
        <v>159</v>
      </c>
      <c r="F93" s="172" t="s">
        <v>160</v>
      </c>
      <c r="G93" s="170"/>
      <c r="H93" s="170"/>
      <c r="I93" s="173"/>
      <c r="J93" s="173"/>
      <c r="K93" s="174">
        <f>BK93</f>
        <v>0</v>
      </c>
      <c r="L93" s="170"/>
      <c r="M93" s="175"/>
      <c r="N93" s="176"/>
      <c r="O93" s="177"/>
      <c r="P93" s="177"/>
      <c r="Q93" s="178">
        <v>0</v>
      </c>
      <c r="R93" s="178">
        <v>0</v>
      </c>
      <c r="S93" s="177"/>
      <c r="T93" s="179">
        <v>0</v>
      </c>
      <c r="U93" s="177"/>
      <c r="V93" s="179">
        <v>0</v>
      </c>
      <c r="W93" s="177"/>
      <c r="X93" s="180">
        <v>0</v>
      </c>
      <c r="AR93" s="181" t="s">
        <v>82</v>
      </c>
      <c r="AT93" s="182" t="s">
        <v>73</v>
      </c>
      <c r="AU93" s="182" t="s">
        <v>74</v>
      </c>
      <c r="AY93" s="181" t="s">
        <v>125</v>
      </c>
      <c r="BK93" s="183">
        <v>0</v>
      </c>
    </row>
    <row r="94" spans="1:65" s="11" customFormat="1" ht="25.9" customHeight="1">
      <c r="B94" s="169"/>
      <c r="C94" s="170"/>
      <c r="D94" s="171" t="s">
        <v>73</v>
      </c>
      <c r="E94" s="172" t="s">
        <v>161</v>
      </c>
      <c r="F94" s="172" t="s">
        <v>162</v>
      </c>
      <c r="G94" s="170"/>
      <c r="H94" s="170"/>
      <c r="I94" s="173"/>
      <c r="J94" s="173"/>
      <c r="K94" s="174">
        <f>BK94</f>
        <v>0</v>
      </c>
      <c r="L94" s="170"/>
      <c r="M94" s="175"/>
      <c r="N94" s="176"/>
      <c r="O94" s="177"/>
      <c r="P94" s="177"/>
      <c r="Q94" s="178">
        <f>SUM(Q95:Q107)</f>
        <v>0</v>
      </c>
      <c r="R94" s="178">
        <f>SUM(R95:R107)</f>
        <v>0</v>
      </c>
      <c r="S94" s="177"/>
      <c r="T94" s="179">
        <f>SUM(T95:T107)</f>
        <v>0</v>
      </c>
      <c r="U94" s="177"/>
      <c r="V94" s="179">
        <f>SUM(V95:V107)</f>
        <v>0</v>
      </c>
      <c r="W94" s="177"/>
      <c r="X94" s="180">
        <f>SUM(X95:X107)</f>
        <v>5.6000000000000001E-2</v>
      </c>
      <c r="AR94" s="181" t="s">
        <v>84</v>
      </c>
      <c r="AT94" s="182" t="s">
        <v>73</v>
      </c>
      <c r="AU94" s="182" t="s">
        <v>74</v>
      </c>
      <c r="AY94" s="181" t="s">
        <v>125</v>
      </c>
      <c r="BK94" s="183">
        <f>SUM(BK95:BK107)</f>
        <v>0</v>
      </c>
    </row>
    <row r="95" spans="1:65" s="2" customFormat="1" ht="24">
      <c r="A95" s="34"/>
      <c r="B95" s="35"/>
      <c r="C95" s="184" t="s">
        <v>163</v>
      </c>
      <c r="D95" s="184" t="s">
        <v>164</v>
      </c>
      <c r="E95" s="185" t="s">
        <v>165</v>
      </c>
      <c r="F95" s="186" t="s">
        <v>166</v>
      </c>
      <c r="G95" s="187" t="s">
        <v>142</v>
      </c>
      <c r="H95" s="188">
        <v>1</v>
      </c>
      <c r="I95" s="189"/>
      <c r="J95" s="189"/>
      <c r="K95" s="190">
        <f>ROUND(P95*H95,2)</f>
        <v>0</v>
      </c>
      <c r="L95" s="186" t="s">
        <v>123</v>
      </c>
      <c r="M95" s="39"/>
      <c r="N95" s="191" t="s">
        <v>20</v>
      </c>
      <c r="O95" s="163" t="s">
        <v>43</v>
      </c>
      <c r="P95" s="164">
        <f>I95+J95</f>
        <v>0</v>
      </c>
      <c r="Q95" s="164">
        <f>ROUND(I95*H95,2)</f>
        <v>0</v>
      </c>
      <c r="R95" s="164">
        <f>ROUND(J95*H95,2)</f>
        <v>0</v>
      </c>
      <c r="S95" s="64"/>
      <c r="T95" s="165">
        <f>S95*H95</f>
        <v>0</v>
      </c>
      <c r="U95" s="165">
        <v>0</v>
      </c>
      <c r="V95" s="165">
        <f>U95*H95</f>
        <v>0</v>
      </c>
      <c r="W95" s="165">
        <v>0</v>
      </c>
      <c r="X95" s="166">
        <f>W95*H95</f>
        <v>0</v>
      </c>
      <c r="Y95" s="34"/>
      <c r="Z95" s="34"/>
      <c r="AA95" s="34"/>
      <c r="AB95" s="34"/>
      <c r="AC95" s="34"/>
      <c r="AD95" s="34"/>
      <c r="AE95" s="34"/>
      <c r="AR95" s="167" t="s">
        <v>167</v>
      </c>
      <c r="AT95" s="167" t="s">
        <v>164</v>
      </c>
      <c r="AU95" s="167" t="s">
        <v>82</v>
      </c>
      <c r="AY95" s="17" t="s">
        <v>125</v>
      </c>
      <c r="BE95" s="168">
        <f>IF(O95="základní",K95,0)</f>
        <v>0</v>
      </c>
      <c r="BF95" s="168">
        <f>IF(O95="snížená",K95,0)</f>
        <v>0</v>
      </c>
      <c r="BG95" s="168">
        <f>IF(O95="zákl. přenesená",K95,0)</f>
        <v>0</v>
      </c>
      <c r="BH95" s="168">
        <f>IF(O95="sníž. přenesená",K95,0)</f>
        <v>0</v>
      </c>
      <c r="BI95" s="168">
        <f>IF(O95="nulová",K95,0)</f>
        <v>0</v>
      </c>
      <c r="BJ95" s="17" t="s">
        <v>82</v>
      </c>
      <c r="BK95" s="168">
        <f>ROUND(P95*H95,2)</f>
        <v>0</v>
      </c>
      <c r="BL95" s="17" t="s">
        <v>167</v>
      </c>
      <c r="BM95" s="167" t="s">
        <v>168</v>
      </c>
    </row>
    <row r="96" spans="1:65" s="2" customFormat="1" ht="19.5">
      <c r="A96" s="34"/>
      <c r="B96" s="35"/>
      <c r="C96" s="36"/>
      <c r="D96" s="192" t="s">
        <v>169</v>
      </c>
      <c r="E96" s="36"/>
      <c r="F96" s="193" t="s">
        <v>170</v>
      </c>
      <c r="G96" s="36"/>
      <c r="H96" s="36"/>
      <c r="I96" s="194"/>
      <c r="J96" s="194"/>
      <c r="K96" s="36"/>
      <c r="L96" s="36"/>
      <c r="M96" s="39"/>
      <c r="N96" s="195"/>
      <c r="O96" s="196"/>
      <c r="P96" s="64"/>
      <c r="Q96" s="64"/>
      <c r="R96" s="64"/>
      <c r="S96" s="64"/>
      <c r="T96" s="64"/>
      <c r="U96" s="64"/>
      <c r="V96" s="64"/>
      <c r="W96" s="64"/>
      <c r="X96" s="65"/>
      <c r="Y96" s="34"/>
      <c r="Z96" s="34"/>
      <c r="AA96" s="34"/>
      <c r="AB96" s="34"/>
      <c r="AC96" s="34"/>
      <c r="AD96" s="34"/>
      <c r="AE96" s="34"/>
      <c r="AT96" s="17" t="s">
        <v>169</v>
      </c>
      <c r="AU96" s="17" t="s">
        <v>82</v>
      </c>
    </row>
    <row r="97" spans="1:65" s="2" customFormat="1" ht="24.2" customHeight="1">
      <c r="A97" s="34"/>
      <c r="B97" s="35"/>
      <c r="C97" s="184" t="s">
        <v>171</v>
      </c>
      <c r="D97" s="184" t="s">
        <v>164</v>
      </c>
      <c r="E97" s="185" t="s">
        <v>172</v>
      </c>
      <c r="F97" s="186" t="s">
        <v>173</v>
      </c>
      <c r="G97" s="187" t="s">
        <v>142</v>
      </c>
      <c r="H97" s="188">
        <v>2</v>
      </c>
      <c r="I97" s="189"/>
      <c r="J97" s="189"/>
      <c r="K97" s="190">
        <f t="shared" ref="K97:K105" si="13">ROUND(P97*H97,2)</f>
        <v>0</v>
      </c>
      <c r="L97" s="186" t="s">
        <v>123</v>
      </c>
      <c r="M97" s="39"/>
      <c r="N97" s="191" t="s">
        <v>20</v>
      </c>
      <c r="O97" s="163" t="s">
        <v>43</v>
      </c>
      <c r="P97" s="164">
        <f t="shared" ref="P97:P105" si="14">I97+J97</f>
        <v>0</v>
      </c>
      <c r="Q97" s="164">
        <f t="shared" ref="Q97:Q105" si="15">ROUND(I97*H97,2)</f>
        <v>0</v>
      </c>
      <c r="R97" s="164">
        <f t="shared" ref="R97:R105" si="16">ROUND(J97*H97,2)</f>
        <v>0</v>
      </c>
      <c r="S97" s="64"/>
      <c r="T97" s="165">
        <f t="shared" ref="T97:T105" si="17">S97*H97</f>
        <v>0</v>
      </c>
      <c r="U97" s="165">
        <v>0</v>
      </c>
      <c r="V97" s="165">
        <f t="shared" ref="V97:V105" si="18">U97*H97</f>
        <v>0</v>
      </c>
      <c r="W97" s="165">
        <v>0</v>
      </c>
      <c r="X97" s="166">
        <f t="shared" ref="X97:X105" si="19">W97*H97</f>
        <v>0</v>
      </c>
      <c r="Y97" s="34"/>
      <c r="Z97" s="34"/>
      <c r="AA97" s="34"/>
      <c r="AB97" s="34"/>
      <c r="AC97" s="34"/>
      <c r="AD97" s="34"/>
      <c r="AE97" s="34"/>
      <c r="AR97" s="167" t="s">
        <v>167</v>
      </c>
      <c r="AT97" s="167" t="s">
        <v>164</v>
      </c>
      <c r="AU97" s="167" t="s">
        <v>82</v>
      </c>
      <c r="AY97" s="17" t="s">
        <v>125</v>
      </c>
      <c r="BE97" s="168">
        <f t="shared" ref="BE97:BE105" si="20">IF(O97="základní",K97,0)</f>
        <v>0</v>
      </c>
      <c r="BF97" s="168">
        <f t="shared" ref="BF97:BF105" si="21">IF(O97="snížená",K97,0)</f>
        <v>0</v>
      </c>
      <c r="BG97" s="168">
        <f t="shared" ref="BG97:BG105" si="22">IF(O97="zákl. přenesená",K97,0)</f>
        <v>0</v>
      </c>
      <c r="BH97" s="168">
        <f t="shared" ref="BH97:BH105" si="23">IF(O97="sníž. přenesená",K97,0)</f>
        <v>0</v>
      </c>
      <c r="BI97" s="168">
        <f t="shared" ref="BI97:BI105" si="24">IF(O97="nulová",K97,0)</f>
        <v>0</v>
      </c>
      <c r="BJ97" s="17" t="s">
        <v>82</v>
      </c>
      <c r="BK97" s="168">
        <f t="shared" ref="BK97:BK105" si="25">ROUND(P97*H97,2)</f>
        <v>0</v>
      </c>
      <c r="BL97" s="17" t="s">
        <v>167</v>
      </c>
      <c r="BM97" s="167" t="s">
        <v>174</v>
      </c>
    </row>
    <row r="98" spans="1:65" s="2" customFormat="1" ht="36">
      <c r="A98" s="34"/>
      <c r="B98" s="35"/>
      <c r="C98" s="184" t="s">
        <v>175</v>
      </c>
      <c r="D98" s="184" t="s">
        <v>164</v>
      </c>
      <c r="E98" s="185" t="s">
        <v>176</v>
      </c>
      <c r="F98" s="186" t="s">
        <v>177</v>
      </c>
      <c r="G98" s="187" t="s">
        <v>122</v>
      </c>
      <c r="H98" s="188">
        <v>40</v>
      </c>
      <c r="I98" s="189"/>
      <c r="J98" s="189"/>
      <c r="K98" s="190">
        <f t="shared" si="13"/>
        <v>0</v>
      </c>
      <c r="L98" s="186" t="s">
        <v>123</v>
      </c>
      <c r="M98" s="39"/>
      <c r="N98" s="191" t="s">
        <v>20</v>
      </c>
      <c r="O98" s="163" t="s">
        <v>43</v>
      </c>
      <c r="P98" s="164">
        <f t="shared" si="14"/>
        <v>0</v>
      </c>
      <c r="Q98" s="164">
        <f t="shared" si="15"/>
        <v>0</v>
      </c>
      <c r="R98" s="164">
        <f t="shared" si="16"/>
        <v>0</v>
      </c>
      <c r="S98" s="64"/>
      <c r="T98" s="165">
        <f t="shared" si="17"/>
        <v>0</v>
      </c>
      <c r="U98" s="165">
        <v>0</v>
      </c>
      <c r="V98" s="165">
        <f t="shared" si="18"/>
        <v>0</v>
      </c>
      <c r="W98" s="165">
        <v>0</v>
      </c>
      <c r="X98" s="166">
        <f t="shared" si="19"/>
        <v>0</v>
      </c>
      <c r="Y98" s="34"/>
      <c r="Z98" s="34"/>
      <c r="AA98" s="34"/>
      <c r="AB98" s="34"/>
      <c r="AC98" s="34"/>
      <c r="AD98" s="34"/>
      <c r="AE98" s="34"/>
      <c r="AR98" s="167" t="s">
        <v>178</v>
      </c>
      <c r="AT98" s="167" t="s">
        <v>164</v>
      </c>
      <c r="AU98" s="167" t="s">
        <v>82</v>
      </c>
      <c r="AY98" s="17" t="s">
        <v>125</v>
      </c>
      <c r="BE98" s="168">
        <f t="shared" si="20"/>
        <v>0</v>
      </c>
      <c r="BF98" s="168">
        <f t="shared" si="21"/>
        <v>0</v>
      </c>
      <c r="BG98" s="168">
        <f t="shared" si="22"/>
        <v>0</v>
      </c>
      <c r="BH98" s="168">
        <f t="shared" si="23"/>
        <v>0</v>
      </c>
      <c r="BI98" s="168">
        <f t="shared" si="24"/>
        <v>0</v>
      </c>
      <c r="BJ98" s="17" t="s">
        <v>82</v>
      </c>
      <c r="BK98" s="168">
        <f t="shared" si="25"/>
        <v>0</v>
      </c>
      <c r="BL98" s="17" t="s">
        <v>178</v>
      </c>
      <c r="BM98" s="167" t="s">
        <v>179</v>
      </c>
    </row>
    <row r="99" spans="1:65" s="2" customFormat="1" ht="36">
      <c r="A99" s="34"/>
      <c r="B99" s="35"/>
      <c r="C99" s="184" t="s">
        <v>180</v>
      </c>
      <c r="D99" s="184" t="s">
        <v>164</v>
      </c>
      <c r="E99" s="185" t="s">
        <v>181</v>
      </c>
      <c r="F99" s="186" t="s">
        <v>182</v>
      </c>
      <c r="G99" s="187" t="s">
        <v>122</v>
      </c>
      <c r="H99" s="188">
        <v>15</v>
      </c>
      <c r="I99" s="189"/>
      <c r="J99" s="189"/>
      <c r="K99" s="190">
        <f t="shared" si="13"/>
        <v>0</v>
      </c>
      <c r="L99" s="186" t="s">
        <v>123</v>
      </c>
      <c r="M99" s="39"/>
      <c r="N99" s="191" t="s">
        <v>20</v>
      </c>
      <c r="O99" s="163" t="s">
        <v>43</v>
      </c>
      <c r="P99" s="164">
        <f t="shared" si="14"/>
        <v>0</v>
      </c>
      <c r="Q99" s="164">
        <f t="shared" si="15"/>
        <v>0</v>
      </c>
      <c r="R99" s="164">
        <f t="shared" si="16"/>
        <v>0</v>
      </c>
      <c r="S99" s="64"/>
      <c r="T99" s="165">
        <f t="shared" si="17"/>
        <v>0</v>
      </c>
      <c r="U99" s="165">
        <v>0</v>
      </c>
      <c r="V99" s="165">
        <f t="shared" si="18"/>
        <v>0</v>
      </c>
      <c r="W99" s="165">
        <v>0</v>
      </c>
      <c r="X99" s="166">
        <f t="shared" si="19"/>
        <v>0</v>
      </c>
      <c r="Y99" s="34"/>
      <c r="Z99" s="34"/>
      <c r="AA99" s="34"/>
      <c r="AB99" s="34"/>
      <c r="AC99" s="34"/>
      <c r="AD99" s="34"/>
      <c r="AE99" s="34"/>
      <c r="AR99" s="167" t="s">
        <v>178</v>
      </c>
      <c r="AT99" s="167" t="s">
        <v>164</v>
      </c>
      <c r="AU99" s="167" t="s">
        <v>82</v>
      </c>
      <c r="AY99" s="17" t="s">
        <v>125</v>
      </c>
      <c r="BE99" s="168">
        <f t="shared" si="20"/>
        <v>0</v>
      </c>
      <c r="BF99" s="168">
        <f t="shared" si="21"/>
        <v>0</v>
      </c>
      <c r="BG99" s="168">
        <f t="shared" si="22"/>
        <v>0</v>
      </c>
      <c r="BH99" s="168">
        <f t="shared" si="23"/>
        <v>0</v>
      </c>
      <c r="BI99" s="168">
        <f t="shared" si="24"/>
        <v>0</v>
      </c>
      <c r="BJ99" s="17" t="s">
        <v>82</v>
      </c>
      <c r="BK99" s="168">
        <f t="shared" si="25"/>
        <v>0</v>
      </c>
      <c r="BL99" s="17" t="s">
        <v>178</v>
      </c>
      <c r="BM99" s="167" t="s">
        <v>183</v>
      </c>
    </row>
    <row r="100" spans="1:65" s="2" customFormat="1" ht="24">
      <c r="A100" s="34"/>
      <c r="B100" s="35"/>
      <c r="C100" s="184" t="s">
        <v>184</v>
      </c>
      <c r="D100" s="184" t="s">
        <v>164</v>
      </c>
      <c r="E100" s="185" t="s">
        <v>185</v>
      </c>
      <c r="F100" s="186" t="s">
        <v>186</v>
      </c>
      <c r="G100" s="187" t="s">
        <v>142</v>
      </c>
      <c r="H100" s="188">
        <v>1</v>
      </c>
      <c r="I100" s="189"/>
      <c r="J100" s="189"/>
      <c r="K100" s="190">
        <f t="shared" si="13"/>
        <v>0</v>
      </c>
      <c r="L100" s="186" t="s">
        <v>123</v>
      </c>
      <c r="M100" s="39"/>
      <c r="N100" s="191" t="s">
        <v>20</v>
      </c>
      <c r="O100" s="163" t="s">
        <v>43</v>
      </c>
      <c r="P100" s="164">
        <f t="shared" si="14"/>
        <v>0</v>
      </c>
      <c r="Q100" s="164">
        <f t="shared" si="15"/>
        <v>0</v>
      </c>
      <c r="R100" s="164">
        <f t="shared" si="16"/>
        <v>0</v>
      </c>
      <c r="S100" s="64"/>
      <c r="T100" s="165">
        <f t="shared" si="17"/>
        <v>0</v>
      </c>
      <c r="U100" s="165">
        <v>0</v>
      </c>
      <c r="V100" s="165">
        <f t="shared" si="18"/>
        <v>0</v>
      </c>
      <c r="W100" s="165">
        <v>0</v>
      </c>
      <c r="X100" s="166">
        <f t="shared" si="19"/>
        <v>0</v>
      </c>
      <c r="Y100" s="34"/>
      <c r="Z100" s="34"/>
      <c r="AA100" s="34"/>
      <c r="AB100" s="34"/>
      <c r="AC100" s="34"/>
      <c r="AD100" s="34"/>
      <c r="AE100" s="34"/>
      <c r="AR100" s="167" t="s">
        <v>178</v>
      </c>
      <c r="AT100" s="167" t="s">
        <v>164</v>
      </c>
      <c r="AU100" s="167" t="s">
        <v>82</v>
      </c>
      <c r="AY100" s="17" t="s">
        <v>125</v>
      </c>
      <c r="BE100" s="168">
        <f t="shared" si="20"/>
        <v>0</v>
      </c>
      <c r="BF100" s="168">
        <f t="shared" si="21"/>
        <v>0</v>
      </c>
      <c r="BG100" s="168">
        <f t="shared" si="22"/>
        <v>0</v>
      </c>
      <c r="BH100" s="168">
        <f t="shared" si="23"/>
        <v>0</v>
      </c>
      <c r="BI100" s="168">
        <f t="shared" si="24"/>
        <v>0</v>
      </c>
      <c r="BJ100" s="17" t="s">
        <v>82</v>
      </c>
      <c r="BK100" s="168">
        <f t="shared" si="25"/>
        <v>0</v>
      </c>
      <c r="BL100" s="17" t="s">
        <v>178</v>
      </c>
      <c r="BM100" s="167" t="s">
        <v>187</v>
      </c>
    </row>
    <row r="101" spans="1:65" s="2" customFormat="1" ht="24">
      <c r="A101" s="34"/>
      <c r="B101" s="35"/>
      <c r="C101" s="184" t="s">
        <v>9</v>
      </c>
      <c r="D101" s="184" t="s">
        <v>164</v>
      </c>
      <c r="E101" s="185" t="s">
        <v>188</v>
      </c>
      <c r="F101" s="186" t="s">
        <v>189</v>
      </c>
      <c r="G101" s="187" t="s">
        <v>142</v>
      </c>
      <c r="H101" s="188">
        <v>2</v>
      </c>
      <c r="I101" s="189"/>
      <c r="J101" s="189"/>
      <c r="K101" s="190">
        <f t="shared" si="13"/>
        <v>0</v>
      </c>
      <c r="L101" s="186" t="s">
        <v>123</v>
      </c>
      <c r="M101" s="39"/>
      <c r="N101" s="191" t="s">
        <v>20</v>
      </c>
      <c r="O101" s="163" t="s">
        <v>43</v>
      </c>
      <c r="P101" s="164">
        <f t="shared" si="14"/>
        <v>0</v>
      </c>
      <c r="Q101" s="164">
        <f t="shared" si="15"/>
        <v>0</v>
      </c>
      <c r="R101" s="164">
        <f t="shared" si="16"/>
        <v>0</v>
      </c>
      <c r="S101" s="64"/>
      <c r="T101" s="165">
        <f t="shared" si="17"/>
        <v>0</v>
      </c>
      <c r="U101" s="165">
        <v>0</v>
      </c>
      <c r="V101" s="165">
        <f t="shared" si="18"/>
        <v>0</v>
      </c>
      <c r="W101" s="165">
        <v>0</v>
      </c>
      <c r="X101" s="166">
        <f t="shared" si="19"/>
        <v>0</v>
      </c>
      <c r="Y101" s="34"/>
      <c r="Z101" s="34"/>
      <c r="AA101" s="34"/>
      <c r="AB101" s="34"/>
      <c r="AC101" s="34"/>
      <c r="AD101" s="34"/>
      <c r="AE101" s="34"/>
      <c r="AR101" s="167" t="s">
        <v>178</v>
      </c>
      <c r="AT101" s="167" t="s">
        <v>164</v>
      </c>
      <c r="AU101" s="167" t="s">
        <v>82</v>
      </c>
      <c r="AY101" s="17" t="s">
        <v>125</v>
      </c>
      <c r="BE101" s="168">
        <f t="shared" si="20"/>
        <v>0</v>
      </c>
      <c r="BF101" s="168">
        <f t="shared" si="21"/>
        <v>0</v>
      </c>
      <c r="BG101" s="168">
        <f t="shared" si="22"/>
        <v>0</v>
      </c>
      <c r="BH101" s="168">
        <f t="shared" si="23"/>
        <v>0</v>
      </c>
      <c r="BI101" s="168">
        <f t="shared" si="24"/>
        <v>0</v>
      </c>
      <c r="BJ101" s="17" t="s">
        <v>82</v>
      </c>
      <c r="BK101" s="168">
        <f t="shared" si="25"/>
        <v>0</v>
      </c>
      <c r="BL101" s="17" t="s">
        <v>178</v>
      </c>
      <c r="BM101" s="167" t="s">
        <v>190</v>
      </c>
    </row>
    <row r="102" spans="1:65" s="2" customFormat="1" ht="24.2" customHeight="1">
      <c r="A102" s="34"/>
      <c r="B102" s="35"/>
      <c r="C102" s="184" t="s">
        <v>167</v>
      </c>
      <c r="D102" s="184" t="s">
        <v>164</v>
      </c>
      <c r="E102" s="185" t="s">
        <v>191</v>
      </c>
      <c r="F102" s="186" t="s">
        <v>192</v>
      </c>
      <c r="G102" s="187" t="s">
        <v>122</v>
      </c>
      <c r="H102" s="188">
        <v>1</v>
      </c>
      <c r="I102" s="189"/>
      <c r="J102" s="189"/>
      <c r="K102" s="190">
        <f t="shared" si="13"/>
        <v>0</v>
      </c>
      <c r="L102" s="186" t="s">
        <v>123</v>
      </c>
      <c r="M102" s="39"/>
      <c r="N102" s="191" t="s">
        <v>20</v>
      </c>
      <c r="O102" s="163" t="s">
        <v>43</v>
      </c>
      <c r="P102" s="164">
        <f t="shared" si="14"/>
        <v>0</v>
      </c>
      <c r="Q102" s="164">
        <f t="shared" si="15"/>
        <v>0</v>
      </c>
      <c r="R102" s="164">
        <f t="shared" si="16"/>
        <v>0</v>
      </c>
      <c r="S102" s="64"/>
      <c r="T102" s="165">
        <f t="shared" si="17"/>
        <v>0</v>
      </c>
      <c r="U102" s="165">
        <v>0</v>
      </c>
      <c r="V102" s="165">
        <f t="shared" si="18"/>
        <v>0</v>
      </c>
      <c r="W102" s="165">
        <v>5.6000000000000001E-2</v>
      </c>
      <c r="X102" s="166">
        <f t="shared" si="19"/>
        <v>5.6000000000000001E-2</v>
      </c>
      <c r="Y102" s="34"/>
      <c r="Z102" s="34"/>
      <c r="AA102" s="34"/>
      <c r="AB102" s="34"/>
      <c r="AC102" s="34"/>
      <c r="AD102" s="34"/>
      <c r="AE102" s="34"/>
      <c r="AR102" s="167" t="s">
        <v>126</v>
      </c>
      <c r="AT102" s="167" t="s">
        <v>164</v>
      </c>
      <c r="AU102" s="167" t="s">
        <v>82</v>
      </c>
      <c r="AY102" s="17" t="s">
        <v>125</v>
      </c>
      <c r="BE102" s="168">
        <f t="shared" si="20"/>
        <v>0</v>
      </c>
      <c r="BF102" s="168">
        <f t="shared" si="21"/>
        <v>0</v>
      </c>
      <c r="BG102" s="168">
        <f t="shared" si="22"/>
        <v>0</v>
      </c>
      <c r="BH102" s="168">
        <f t="shared" si="23"/>
        <v>0</v>
      </c>
      <c r="BI102" s="168">
        <f t="shared" si="24"/>
        <v>0</v>
      </c>
      <c r="BJ102" s="17" t="s">
        <v>82</v>
      </c>
      <c r="BK102" s="168">
        <f t="shared" si="25"/>
        <v>0</v>
      </c>
      <c r="BL102" s="17" t="s">
        <v>126</v>
      </c>
      <c r="BM102" s="167" t="s">
        <v>193</v>
      </c>
    </row>
    <row r="103" spans="1:65" s="2" customFormat="1" ht="24.2" customHeight="1">
      <c r="A103" s="34"/>
      <c r="B103" s="35"/>
      <c r="C103" s="184" t="s">
        <v>194</v>
      </c>
      <c r="D103" s="184" t="s">
        <v>164</v>
      </c>
      <c r="E103" s="185" t="s">
        <v>195</v>
      </c>
      <c r="F103" s="186" t="s">
        <v>196</v>
      </c>
      <c r="G103" s="187" t="s">
        <v>122</v>
      </c>
      <c r="H103" s="188">
        <v>33</v>
      </c>
      <c r="I103" s="189"/>
      <c r="J103" s="189"/>
      <c r="K103" s="190">
        <f t="shared" si="13"/>
        <v>0</v>
      </c>
      <c r="L103" s="186" t="s">
        <v>123</v>
      </c>
      <c r="M103" s="39"/>
      <c r="N103" s="191" t="s">
        <v>20</v>
      </c>
      <c r="O103" s="163" t="s">
        <v>43</v>
      </c>
      <c r="P103" s="164">
        <f t="shared" si="14"/>
        <v>0</v>
      </c>
      <c r="Q103" s="164">
        <f t="shared" si="15"/>
        <v>0</v>
      </c>
      <c r="R103" s="164">
        <f t="shared" si="16"/>
        <v>0</v>
      </c>
      <c r="S103" s="64"/>
      <c r="T103" s="165">
        <f t="shared" si="17"/>
        <v>0</v>
      </c>
      <c r="U103" s="165">
        <v>0</v>
      </c>
      <c r="V103" s="165">
        <f t="shared" si="18"/>
        <v>0</v>
      </c>
      <c r="W103" s="165">
        <v>0</v>
      </c>
      <c r="X103" s="166">
        <f t="shared" si="19"/>
        <v>0</v>
      </c>
      <c r="Y103" s="34"/>
      <c r="Z103" s="34"/>
      <c r="AA103" s="34"/>
      <c r="AB103" s="34"/>
      <c r="AC103" s="34"/>
      <c r="AD103" s="34"/>
      <c r="AE103" s="34"/>
      <c r="AR103" s="167" t="s">
        <v>178</v>
      </c>
      <c r="AT103" s="167" t="s">
        <v>164</v>
      </c>
      <c r="AU103" s="167" t="s">
        <v>82</v>
      </c>
      <c r="AY103" s="17" t="s">
        <v>125</v>
      </c>
      <c r="BE103" s="168">
        <f t="shared" si="20"/>
        <v>0</v>
      </c>
      <c r="BF103" s="168">
        <f t="shared" si="21"/>
        <v>0</v>
      </c>
      <c r="BG103" s="168">
        <f t="shared" si="22"/>
        <v>0</v>
      </c>
      <c r="BH103" s="168">
        <f t="shared" si="23"/>
        <v>0</v>
      </c>
      <c r="BI103" s="168">
        <f t="shared" si="24"/>
        <v>0</v>
      </c>
      <c r="BJ103" s="17" t="s">
        <v>82</v>
      </c>
      <c r="BK103" s="168">
        <f t="shared" si="25"/>
        <v>0</v>
      </c>
      <c r="BL103" s="17" t="s">
        <v>178</v>
      </c>
      <c r="BM103" s="167" t="s">
        <v>197</v>
      </c>
    </row>
    <row r="104" spans="1:65" s="2" customFormat="1" ht="24">
      <c r="A104" s="34"/>
      <c r="B104" s="35"/>
      <c r="C104" s="184" t="s">
        <v>198</v>
      </c>
      <c r="D104" s="184" t="s">
        <v>164</v>
      </c>
      <c r="E104" s="185" t="s">
        <v>199</v>
      </c>
      <c r="F104" s="186" t="s">
        <v>200</v>
      </c>
      <c r="G104" s="187" t="s">
        <v>142</v>
      </c>
      <c r="H104" s="188">
        <v>1</v>
      </c>
      <c r="I104" s="189"/>
      <c r="J104" s="189"/>
      <c r="K104" s="190">
        <f t="shared" si="13"/>
        <v>0</v>
      </c>
      <c r="L104" s="186" t="s">
        <v>123</v>
      </c>
      <c r="M104" s="39"/>
      <c r="N104" s="191" t="s">
        <v>20</v>
      </c>
      <c r="O104" s="163" t="s">
        <v>43</v>
      </c>
      <c r="P104" s="164">
        <f t="shared" si="14"/>
        <v>0</v>
      </c>
      <c r="Q104" s="164">
        <f t="shared" si="15"/>
        <v>0</v>
      </c>
      <c r="R104" s="164">
        <f t="shared" si="16"/>
        <v>0</v>
      </c>
      <c r="S104" s="64"/>
      <c r="T104" s="165">
        <f t="shared" si="17"/>
        <v>0</v>
      </c>
      <c r="U104" s="165">
        <v>0</v>
      </c>
      <c r="V104" s="165">
        <f t="shared" si="18"/>
        <v>0</v>
      </c>
      <c r="W104" s="165">
        <v>0</v>
      </c>
      <c r="X104" s="166">
        <f t="shared" si="19"/>
        <v>0</v>
      </c>
      <c r="Y104" s="34"/>
      <c r="Z104" s="34"/>
      <c r="AA104" s="34"/>
      <c r="AB104" s="34"/>
      <c r="AC104" s="34"/>
      <c r="AD104" s="34"/>
      <c r="AE104" s="34"/>
      <c r="AR104" s="167" t="s">
        <v>167</v>
      </c>
      <c r="AT104" s="167" t="s">
        <v>164</v>
      </c>
      <c r="AU104" s="167" t="s">
        <v>82</v>
      </c>
      <c r="AY104" s="17" t="s">
        <v>125</v>
      </c>
      <c r="BE104" s="168">
        <f t="shared" si="20"/>
        <v>0</v>
      </c>
      <c r="BF104" s="168">
        <f t="shared" si="21"/>
        <v>0</v>
      </c>
      <c r="BG104" s="168">
        <f t="shared" si="22"/>
        <v>0</v>
      </c>
      <c r="BH104" s="168">
        <f t="shared" si="23"/>
        <v>0</v>
      </c>
      <c r="BI104" s="168">
        <f t="shared" si="24"/>
        <v>0</v>
      </c>
      <c r="BJ104" s="17" t="s">
        <v>82</v>
      </c>
      <c r="BK104" s="168">
        <f t="shared" si="25"/>
        <v>0</v>
      </c>
      <c r="BL104" s="17" t="s">
        <v>167</v>
      </c>
      <c r="BM104" s="167" t="s">
        <v>201</v>
      </c>
    </row>
    <row r="105" spans="1:65" s="2" customFormat="1" ht="24.2" customHeight="1">
      <c r="A105" s="34"/>
      <c r="B105" s="35"/>
      <c r="C105" s="184" t="s">
        <v>202</v>
      </c>
      <c r="D105" s="184" t="s">
        <v>164</v>
      </c>
      <c r="E105" s="185" t="s">
        <v>203</v>
      </c>
      <c r="F105" s="186" t="s">
        <v>204</v>
      </c>
      <c r="G105" s="187" t="s">
        <v>205</v>
      </c>
      <c r="H105" s="188">
        <v>15</v>
      </c>
      <c r="I105" s="189"/>
      <c r="J105" s="189"/>
      <c r="K105" s="190">
        <f t="shared" si="13"/>
        <v>0</v>
      </c>
      <c r="L105" s="186" t="s">
        <v>123</v>
      </c>
      <c r="M105" s="39"/>
      <c r="N105" s="191" t="s">
        <v>20</v>
      </c>
      <c r="O105" s="163" t="s">
        <v>43</v>
      </c>
      <c r="P105" s="164">
        <f t="shared" si="14"/>
        <v>0</v>
      </c>
      <c r="Q105" s="164">
        <f t="shared" si="15"/>
        <v>0</v>
      </c>
      <c r="R105" s="164">
        <f t="shared" si="16"/>
        <v>0</v>
      </c>
      <c r="S105" s="64"/>
      <c r="T105" s="165">
        <f t="shared" si="17"/>
        <v>0</v>
      </c>
      <c r="U105" s="165">
        <v>0</v>
      </c>
      <c r="V105" s="165">
        <f t="shared" si="18"/>
        <v>0</v>
      </c>
      <c r="W105" s="165">
        <v>0</v>
      </c>
      <c r="X105" s="166">
        <f t="shared" si="19"/>
        <v>0</v>
      </c>
      <c r="Y105" s="34"/>
      <c r="Z105" s="34"/>
      <c r="AA105" s="34"/>
      <c r="AB105" s="34"/>
      <c r="AC105" s="34"/>
      <c r="AD105" s="34"/>
      <c r="AE105" s="34"/>
      <c r="AR105" s="167" t="s">
        <v>206</v>
      </c>
      <c r="AT105" s="167" t="s">
        <v>164</v>
      </c>
      <c r="AU105" s="167" t="s">
        <v>82</v>
      </c>
      <c r="AY105" s="17" t="s">
        <v>125</v>
      </c>
      <c r="BE105" s="168">
        <f t="shared" si="20"/>
        <v>0</v>
      </c>
      <c r="BF105" s="168">
        <f t="shared" si="21"/>
        <v>0</v>
      </c>
      <c r="BG105" s="168">
        <f t="shared" si="22"/>
        <v>0</v>
      </c>
      <c r="BH105" s="168">
        <f t="shared" si="23"/>
        <v>0</v>
      </c>
      <c r="BI105" s="168">
        <f t="shared" si="24"/>
        <v>0</v>
      </c>
      <c r="BJ105" s="17" t="s">
        <v>82</v>
      </c>
      <c r="BK105" s="168">
        <f t="shared" si="25"/>
        <v>0</v>
      </c>
      <c r="BL105" s="17" t="s">
        <v>206</v>
      </c>
      <c r="BM105" s="167" t="s">
        <v>207</v>
      </c>
    </row>
    <row r="106" spans="1:65" s="2" customFormat="1" ht="29.25">
      <c r="A106" s="34"/>
      <c r="B106" s="35"/>
      <c r="C106" s="36"/>
      <c r="D106" s="192" t="s">
        <v>169</v>
      </c>
      <c r="E106" s="36"/>
      <c r="F106" s="193" t="s">
        <v>208</v>
      </c>
      <c r="G106" s="36"/>
      <c r="H106" s="36"/>
      <c r="I106" s="194"/>
      <c r="J106" s="194"/>
      <c r="K106" s="36"/>
      <c r="L106" s="36"/>
      <c r="M106" s="39"/>
      <c r="N106" s="195"/>
      <c r="O106" s="196"/>
      <c r="P106" s="64"/>
      <c r="Q106" s="64"/>
      <c r="R106" s="64"/>
      <c r="S106" s="64"/>
      <c r="T106" s="64"/>
      <c r="U106" s="64"/>
      <c r="V106" s="64"/>
      <c r="W106" s="64"/>
      <c r="X106" s="65"/>
      <c r="Y106" s="34"/>
      <c r="Z106" s="34"/>
      <c r="AA106" s="34"/>
      <c r="AB106" s="34"/>
      <c r="AC106" s="34"/>
      <c r="AD106" s="34"/>
      <c r="AE106" s="34"/>
      <c r="AT106" s="17" t="s">
        <v>169</v>
      </c>
      <c r="AU106" s="17" t="s">
        <v>82</v>
      </c>
    </row>
    <row r="107" spans="1:65" s="2" customFormat="1" ht="24">
      <c r="A107" s="34"/>
      <c r="B107" s="35"/>
      <c r="C107" s="184" t="s">
        <v>209</v>
      </c>
      <c r="D107" s="184" t="s">
        <v>164</v>
      </c>
      <c r="E107" s="185" t="s">
        <v>210</v>
      </c>
      <c r="F107" s="186" t="s">
        <v>211</v>
      </c>
      <c r="G107" s="187" t="s">
        <v>142</v>
      </c>
      <c r="H107" s="188">
        <v>1</v>
      </c>
      <c r="I107" s="189"/>
      <c r="J107" s="189"/>
      <c r="K107" s="190">
        <f>ROUND(P107*H107,2)</f>
        <v>0</v>
      </c>
      <c r="L107" s="186" t="s">
        <v>212</v>
      </c>
      <c r="M107" s="39"/>
      <c r="N107" s="197" t="s">
        <v>20</v>
      </c>
      <c r="O107" s="198" t="s">
        <v>43</v>
      </c>
      <c r="P107" s="199">
        <f>I107+J107</f>
        <v>0</v>
      </c>
      <c r="Q107" s="199">
        <f>ROUND(I107*H107,2)</f>
        <v>0</v>
      </c>
      <c r="R107" s="199">
        <f>ROUND(J107*H107,2)</f>
        <v>0</v>
      </c>
      <c r="S107" s="200"/>
      <c r="T107" s="201">
        <f>S107*H107</f>
        <v>0</v>
      </c>
      <c r="U107" s="201">
        <v>0</v>
      </c>
      <c r="V107" s="201">
        <f>U107*H107</f>
        <v>0</v>
      </c>
      <c r="W107" s="201">
        <v>0</v>
      </c>
      <c r="X107" s="202">
        <f>W107*H107</f>
        <v>0</v>
      </c>
      <c r="Y107" s="34"/>
      <c r="Z107" s="34"/>
      <c r="AA107" s="34"/>
      <c r="AB107" s="34"/>
      <c r="AC107" s="34"/>
      <c r="AD107" s="34"/>
      <c r="AE107" s="34"/>
      <c r="AR107" s="167" t="s">
        <v>167</v>
      </c>
      <c r="AT107" s="167" t="s">
        <v>164</v>
      </c>
      <c r="AU107" s="167" t="s">
        <v>82</v>
      </c>
      <c r="AY107" s="17" t="s">
        <v>125</v>
      </c>
      <c r="BE107" s="168">
        <f>IF(O107="základní",K107,0)</f>
        <v>0</v>
      </c>
      <c r="BF107" s="168">
        <f>IF(O107="snížená",K107,0)</f>
        <v>0</v>
      </c>
      <c r="BG107" s="168">
        <f>IF(O107="zákl. přenesená",K107,0)</f>
        <v>0</v>
      </c>
      <c r="BH107" s="168">
        <f>IF(O107="sníž. přenesená",K107,0)</f>
        <v>0</v>
      </c>
      <c r="BI107" s="168">
        <f>IF(O107="nulová",K107,0)</f>
        <v>0</v>
      </c>
      <c r="BJ107" s="17" t="s">
        <v>82</v>
      </c>
      <c r="BK107" s="168">
        <f>ROUND(P107*H107,2)</f>
        <v>0</v>
      </c>
      <c r="BL107" s="17" t="s">
        <v>167</v>
      </c>
      <c r="BM107" s="167" t="s">
        <v>213</v>
      </c>
    </row>
    <row r="108" spans="1:65" s="2" customFormat="1" ht="6.95" customHeight="1">
      <c r="A108" s="34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39"/>
      <c r="N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</sheetData>
  <sheetProtection algorithmName="SHA-512" hashValue="s+iWj9O50PZ5JU119RXBWhQYanxIAPQivIk2Gzta0LjBDCMf9G7hhmpbRVe07lAf5EPlkSzICDaPI/G1Swz0tg==" saltValue="xKjZn4emYMFS/GtefHxRWzURv8ttR/EHT080bcAUcKh1vEi6vTFcYGRkCMpaATD0ZYgG8G2VG7nq6nBTCcy+VQ==" spinCount="100000" sheet="1" objects="1" scenarios="1" formatColumns="0" formatRows="0" autoFilter="0"/>
  <autoFilter ref="C82:L107"/>
  <mergeCells count="9">
    <mergeCell ref="E52:H52"/>
    <mergeCell ref="E73:H73"/>
    <mergeCell ref="E75:H75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56"/>
      <c r="N2" s="356"/>
      <c r="O2" s="356"/>
      <c r="P2" s="356"/>
      <c r="Q2" s="356"/>
      <c r="R2" s="356"/>
      <c r="S2" s="356"/>
      <c r="T2" s="356"/>
      <c r="U2" s="356"/>
      <c r="V2" s="356"/>
      <c r="W2" s="356"/>
      <c r="X2" s="356"/>
      <c r="Y2" s="356"/>
      <c r="Z2" s="356"/>
      <c r="AT2" s="17" t="s">
        <v>87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20"/>
      <c r="AT3" s="17" t="s">
        <v>84</v>
      </c>
    </row>
    <row r="4" spans="1:46" s="1" customFormat="1" ht="24.95" customHeight="1">
      <c r="B4" s="20"/>
      <c r="D4" s="104" t="s">
        <v>88</v>
      </c>
      <c r="M4" s="20"/>
      <c r="N4" s="105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06" t="s">
        <v>17</v>
      </c>
      <c r="M6" s="20"/>
    </row>
    <row r="7" spans="1:46" s="1" customFormat="1" ht="16.5" customHeight="1">
      <c r="B7" s="20"/>
      <c r="E7" s="357" t="str">
        <f>'Rekapitulace stavby'!K6</f>
        <v>ZŠ A.Jiráska - výdej jídla - elektroinstalace k větrání</v>
      </c>
      <c r="F7" s="358"/>
      <c r="G7" s="358"/>
      <c r="H7" s="358"/>
      <c r="M7" s="20"/>
    </row>
    <row r="8" spans="1:46" s="2" customFormat="1" ht="12" customHeight="1">
      <c r="A8" s="34"/>
      <c r="B8" s="39"/>
      <c r="C8" s="34"/>
      <c r="D8" s="106" t="s">
        <v>89</v>
      </c>
      <c r="E8" s="34"/>
      <c r="F8" s="34"/>
      <c r="G8" s="34"/>
      <c r="H8" s="34"/>
      <c r="I8" s="34"/>
      <c r="J8" s="34"/>
      <c r="K8" s="34"/>
      <c r="L8" s="34"/>
      <c r="M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9" t="s">
        <v>214</v>
      </c>
      <c r="F9" s="360"/>
      <c r="G9" s="360"/>
      <c r="H9" s="360"/>
      <c r="I9" s="34"/>
      <c r="J9" s="34"/>
      <c r="K9" s="34"/>
      <c r="L9" s="34"/>
      <c r="M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6" t="s">
        <v>19</v>
      </c>
      <c r="E11" s="34"/>
      <c r="F11" s="108" t="s">
        <v>20</v>
      </c>
      <c r="G11" s="34"/>
      <c r="H11" s="34"/>
      <c r="I11" s="106" t="s">
        <v>21</v>
      </c>
      <c r="J11" s="108" t="s">
        <v>20</v>
      </c>
      <c r="K11" s="34"/>
      <c r="L11" s="34"/>
      <c r="M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6" t="s">
        <v>22</v>
      </c>
      <c r="E12" s="34"/>
      <c r="F12" s="108" t="s">
        <v>23</v>
      </c>
      <c r="G12" s="34"/>
      <c r="H12" s="34"/>
      <c r="I12" s="106" t="s">
        <v>24</v>
      </c>
      <c r="J12" s="109" t="str">
        <f>'Rekapitulace stavby'!AN8</f>
        <v>8. 4. 2021</v>
      </c>
      <c r="K12" s="34"/>
      <c r="L12" s="34"/>
      <c r="M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6" t="s">
        <v>26</v>
      </c>
      <c r="E14" s="34"/>
      <c r="F14" s="34"/>
      <c r="G14" s="34"/>
      <c r="H14" s="34"/>
      <c r="I14" s="106" t="s">
        <v>27</v>
      </c>
      <c r="J14" s="108" t="s">
        <v>20</v>
      </c>
      <c r="K14" s="34"/>
      <c r="L14" s="34"/>
      <c r="M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8" t="s">
        <v>28</v>
      </c>
      <c r="F15" s="34"/>
      <c r="G15" s="34"/>
      <c r="H15" s="34"/>
      <c r="I15" s="106" t="s">
        <v>29</v>
      </c>
      <c r="J15" s="108" t="s">
        <v>20</v>
      </c>
      <c r="K15" s="34"/>
      <c r="L15" s="34"/>
      <c r="M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6" t="s">
        <v>30</v>
      </c>
      <c r="E17" s="34"/>
      <c r="F17" s="34"/>
      <c r="G17" s="34"/>
      <c r="H17" s="34"/>
      <c r="I17" s="106" t="s">
        <v>27</v>
      </c>
      <c r="J17" s="30" t="str">
        <f>'Rekapitulace stavby'!AN13</f>
        <v>Vyplň údaj</v>
      </c>
      <c r="K17" s="34"/>
      <c r="L17" s="34"/>
      <c r="M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06" t="s">
        <v>29</v>
      </c>
      <c r="J18" s="30" t="str">
        <f>'Rekapitulace stavby'!AN14</f>
        <v>Vyplň údaj</v>
      </c>
      <c r="K18" s="34"/>
      <c r="L18" s="34"/>
      <c r="M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6" t="s">
        <v>32</v>
      </c>
      <c r="E20" s="34"/>
      <c r="F20" s="34"/>
      <c r="G20" s="34"/>
      <c r="H20" s="34"/>
      <c r="I20" s="106" t="s">
        <v>27</v>
      </c>
      <c r="J20" s="108" t="s">
        <v>20</v>
      </c>
      <c r="K20" s="34"/>
      <c r="L20" s="34"/>
      <c r="M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8" t="s">
        <v>33</v>
      </c>
      <c r="F21" s="34"/>
      <c r="G21" s="34"/>
      <c r="H21" s="34"/>
      <c r="I21" s="106" t="s">
        <v>29</v>
      </c>
      <c r="J21" s="108" t="s">
        <v>20</v>
      </c>
      <c r="K21" s="34"/>
      <c r="L21" s="34"/>
      <c r="M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6" t="s">
        <v>34</v>
      </c>
      <c r="E23" s="34"/>
      <c r="F23" s="34"/>
      <c r="G23" s="34"/>
      <c r="H23" s="34"/>
      <c r="I23" s="106" t="s">
        <v>27</v>
      </c>
      <c r="J23" s="108" t="s">
        <v>20</v>
      </c>
      <c r="K23" s="34"/>
      <c r="L23" s="34"/>
      <c r="M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8" t="s">
        <v>35</v>
      </c>
      <c r="F24" s="34"/>
      <c r="G24" s="34"/>
      <c r="H24" s="34"/>
      <c r="I24" s="106" t="s">
        <v>29</v>
      </c>
      <c r="J24" s="108" t="s">
        <v>20</v>
      </c>
      <c r="K24" s="34"/>
      <c r="L24" s="34"/>
      <c r="M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6" t="s">
        <v>36</v>
      </c>
      <c r="E26" s="34"/>
      <c r="F26" s="34"/>
      <c r="G26" s="34"/>
      <c r="H26" s="34"/>
      <c r="I26" s="34"/>
      <c r="J26" s="34"/>
      <c r="K26" s="34"/>
      <c r="L26" s="34"/>
      <c r="M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0"/>
      <c r="B27" s="111"/>
      <c r="C27" s="110"/>
      <c r="D27" s="110"/>
      <c r="E27" s="363" t="s">
        <v>20</v>
      </c>
      <c r="F27" s="363"/>
      <c r="G27" s="363"/>
      <c r="H27" s="363"/>
      <c r="I27" s="110"/>
      <c r="J27" s="110"/>
      <c r="K27" s="110"/>
      <c r="L27" s="110"/>
      <c r="M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13"/>
      <c r="M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06" t="s">
        <v>92</v>
      </c>
      <c r="F30" s="34"/>
      <c r="G30" s="34"/>
      <c r="H30" s="34"/>
      <c r="I30" s="34"/>
      <c r="J30" s="34"/>
      <c r="K30" s="114">
        <f>I61</f>
        <v>0</v>
      </c>
      <c r="L30" s="34"/>
      <c r="M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06" t="s">
        <v>93</v>
      </c>
      <c r="F31" s="34"/>
      <c r="G31" s="34"/>
      <c r="H31" s="34"/>
      <c r="I31" s="34"/>
      <c r="J31" s="34"/>
      <c r="K31" s="114">
        <f>J61</f>
        <v>0</v>
      </c>
      <c r="L31" s="34"/>
      <c r="M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5" t="s">
        <v>38</v>
      </c>
      <c r="E32" s="34"/>
      <c r="F32" s="34"/>
      <c r="G32" s="34"/>
      <c r="H32" s="34"/>
      <c r="I32" s="34"/>
      <c r="J32" s="34"/>
      <c r="K32" s="116">
        <f>ROUND(K87, 2)</f>
        <v>0</v>
      </c>
      <c r="L32" s="34"/>
      <c r="M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3"/>
      <c r="E33" s="113"/>
      <c r="F33" s="113"/>
      <c r="G33" s="113"/>
      <c r="H33" s="113"/>
      <c r="I33" s="113"/>
      <c r="J33" s="113"/>
      <c r="K33" s="113"/>
      <c r="L33" s="113"/>
      <c r="M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17" t="s">
        <v>40</v>
      </c>
      <c r="G34" s="34"/>
      <c r="H34" s="34"/>
      <c r="I34" s="117" t="s">
        <v>39</v>
      </c>
      <c r="J34" s="34"/>
      <c r="K34" s="117" t="s">
        <v>41</v>
      </c>
      <c r="L34" s="34"/>
      <c r="M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18" t="s">
        <v>42</v>
      </c>
      <c r="E35" s="106" t="s">
        <v>43</v>
      </c>
      <c r="F35" s="114">
        <f>ROUND((SUM(BE87:BE132)),  2)</f>
        <v>0</v>
      </c>
      <c r="G35" s="34"/>
      <c r="H35" s="34"/>
      <c r="I35" s="119">
        <v>0.21</v>
      </c>
      <c r="J35" s="34"/>
      <c r="K35" s="114">
        <f>ROUND(((SUM(BE87:BE132))*I35),  2)</f>
        <v>0</v>
      </c>
      <c r="L35" s="34"/>
      <c r="M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06" t="s">
        <v>44</v>
      </c>
      <c r="F36" s="114">
        <f>ROUND((SUM(BF87:BF132)),  2)</f>
        <v>0</v>
      </c>
      <c r="G36" s="34"/>
      <c r="H36" s="34"/>
      <c r="I36" s="119">
        <v>0.15</v>
      </c>
      <c r="J36" s="34"/>
      <c r="K36" s="114">
        <f>ROUND(((SUM(BF87:BF132))*I36),  2)</f>
        <v>0</v>
      </c>
      <c r="L36" s="34"/>
      <c r="M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6" t="s">
        <v>45</v>
      </c>
      <c r="F37" s="114">
        <f>ROUND((SUM(BG87:BG132)),  2)</f>
        <v>0</v>
      </c>
      <c r="G37" s="34"/>
      <c r="H37" s="34"/>
      <c r="I37" s="119">
        <v>0.21</v>
      </c>
      <c r="J37" s="34"/>
      <c r="K37" s="114">
        <f>0</f>
        <v>0</v>
      </c>
      <c r="L37" s="34"/>
      <c r="M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06" t="s">
        <v>46</v>
      </c>
      <c r="F38" s="114">
        <f>ROUND((SUM(BH87:BH132)),  2)</f>
        <v>0</v>
      </c>
      <c r="G38" s="34"/>
      <c r="H38" s="34"/>
      <c r="I38" s="119">
        <v>0.15</v>
      </c>
      <c r="J38" s="34"/>
      <c r="K38" s="114">
        <f>0</f>
        <v>0</v>
      </c>
      <c r="L38" s="34"/>
      <c r="M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06" t="s">
        <v>47</v>
      </c>
      <c r="F39" s="114">
        <f>ROUND((SUM(BI87:BI132)),  2)</f>
        <v>0</v>
      </c>
      <c r="G39" s="34"/>
      <c r="H39" s="34"/>
      <c r="I39" s="119">
        <v>0</v>
      </c>
      <c r="J39" s="34"/>
      <c r="K39" s="114">
        <f>0</f>
        <v>0</v>
      </c>
      <c r="L39" s="34"/>
      <c r="M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0"/>
      <c r="D41" s="121" t="s">
        <v>48</v>
      </c>
      <c r="E41" s="122"/>
      <c r="F41" s="122"/>
      <c r="G41" s="123" t="s">
        <v>49</v>
      </c>
      <c r="H41" s="124" t="s">
        <v>50</v>
      </c>
      <c r="I41" s="122"/>
      <c r="J41" s="122"/>
      <c r="K41" s="125">
        <f>SUM(K32:K39)</f>
        <v>0</v>
      </c>
      <c r="L41" s="126"/>
      <c r="M41" s="10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27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0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29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94</v>
      </c>
      <c r="D47" s="36"/>
      <c r="E47" s="36"/>
      <c r="F47" s="36"/>
      <c r="G47" s="36"/>
      <c r="H47" s="36"/>
      <c r="I47" s="36"/>
      <c r="J47" s="36"/>
      <c r="K47" s="36"/>
      <c r="L47" s="36"/>
      <c r="M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6"/>
      <c r="E49" s="36"/>
      <c r="F49" s="36"/>
      <c r="G49" s="36"/>
      <c r="H49" s="36"/>
      <c r="I49" s="36"/>
      <c r="J49" s="36"/>
      <c r="K49" s="36"/>
      <c r="L49" s="36"/>
      <c r="M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4" t="str">
        <f>E7</f>
        <v>ZŠ A.Jiráska - výdej jídla - elektroinstalace k větrání</v>
      </c>
      <c r="F50" s="365"/>
      <c r="G50" s="365"/>
      <c r="H50" s="365"/>
      <c r="I50" s="36"/>
      <c r="J50" s="36"/>
      <c r="K50" s="36"/>
      <c r="L50" s="36"/>
      <c r="M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12" customHeight="1">
      <c r="A51" s="34"/>
      <c r="B51" s="35"/>
      <c r="C51" s="29" t="s">
        <v>89</v>
      </c>
      <c r="D51" s="36"/>
      <c r="E51" s="36"/>
      <c r="F51" s="36"/>
      <c r="G51" s="36"/>
      <c r="H51" s="36"/>
      <c r="I51" s="36"/>
      <c r="J51" s="36"/>
      <c r="K51" s="36"/>
      <c r="L51" s="36"/>
      <c r="M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6.5" customHeight="1">
      <c r="A52" s="34"/>
      <c r="B52" s="35"/>
      <c r="C52" s="36"/>
      <c r="D52" s="36"/>
      <c r="E52" s="336" t="str">
        <f>E9</f>
        <v>02 - Stavební část</v>
      </c>
      <c r="F52" s="366"/>
      <c r="G52" s="366"/>
      <c r="H52" s="366"/>
      <c r="I52" s="36"/>
      <c r="J52" s="36"/>
      <c r="K52" s="36"/>
      <c r="L52" s="36"/>
      <c r="M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2" customHeight="1">
      <c r="A54" s="34"/>
      <c r="B54" s="35"/>
      <c r="C54" s="29" t="s">
        <v>22</v>
      </c>
      <c r="D54" s="36"/>
      <c r="E54" s="36"/>
      <c r="F54" s="27" t="str">
        <f>F12</f>
        <v>ZŠ A.Jiráska č.p.80 Lanškroun</v>
      </c>
      <c r="G54" s="36"/>
      <c r="H54" s="36"/>
      <c r="I54" s="29" t="s">
        <v>24</v>
      </c>
      <c r="J54" s="59" t="str">
        <f>IF(J12="","",J12)</f>
        <v>8. 4. 2021</v>
      </c>
      <c r="K54" s="36"/>
      <c r="L54" s="36"/>
      <c r="M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5.2" customHeight="1">
      <c r="A56" s="34"/>
      <c r="B56" s="35"/>
      <c r="C56" s="29" t="s">
        <v>26</v>
      </c>
      <c r="D56" s="36"/>
      <c r="E56" s="36"/>
      <c r="F56" s="27" t="str">
        <f>E15</f>
        <v>Město Lanškroun</v>
      </c>
      <c r="G56" s="36"/>
      <c r="H56" s="36"/>
      <c r="I56" s="29" t="s">
        <v>32</v>
      </c>
      <c r="J56" s="32" t="str">
        <f>E21</f>
        <v xml:space="preserve"> </v>
      </c>
      <c r="K56" s="36"/>
      <c r="L56" s="36"/>
      <c r="M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15.2" customHeight="1">
      <c r="A57" s="34"/>
      <c r="B57" s="35"/>
      <c r="C57" s="29" t="s">
        <v>30</v>
      </c>
      <c r="D57" s="36"/>
      <c r="E57" s="36"/>
      <c r="F57" s="27" t="str">
        <f>IF(E18="","",E18)</f>
        <v>Vyplň údaj</v>
      </c>
      <c r="G57" s="36"/>
      <c r="H57" s="36"/>
      <c r="I57" s="29" t="s">
        <v>34</v>
      </c>
      <c r="J57" s="32" t="str">
        <f>E24</f>
        <v>Ing. Ivana Smolová</v>
      </c>
      <c r="K57" s="36"/>
      <c r="L57" s="36"/>
      <c r="M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9.25" customHeight="1">
      <c r="A59" s="34"/>
      <c r="B59" s="35"/>
      <c r="C59" s="131" t="s">
        <v>95</v>
      </c>
      <c r="D59" s="132"/>
      <c r="E59" s="132"/>
      <c r="F59" s="132"/>
      <c r="G59" s="132"/>
      <c r="H59" s="132"/>
      <c r="I59" s="133" t="s">
        <v>96</v>
      </c>
      <c r="J59" s="133" t="s">
        <v>97</v>
      </c>
      <c r="K59" s="133" t="s">
        <v>98</v>
      </c>
      <c r="L59" s="132"/>
      <c r="M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10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2.9" customHeight="1">
      <c r="A61" s="34"/>
      <c r="B61" s="35"/>
      <c r="C61" s="134" t="s">
        <v>72</v>
      </c>
      <c r="D61" s="36"/>
      <c r="E61" s="36"/>
      <c r="F61" s="36"/>
      <c r="G61" s="36"/>
      <c r="H61" s="36"/>
      <c r="I61" s="77">
        <f t="shared" ref="I61:J63" si="0">Q87</f>
        <v>0</v>
      </c>
      <c r="J61" s="77">
        <f t="shared" si="0"/>
        <v>0</v>
      </c>
      <c r="K61" s="77">
        <f>K87</f>
        <v>0</v>
      </c>
      <c r="L61" s="36"/>
      <c r="M61" s="10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U61" s="17" t="s">
        <v>99</v>
      </c>
    </row>
    <row r="62" spans="1:47" s="9" customFormat="1" ht="24.95" customHeight="1">
      <c r="B62" s="135"/>
      <c r="C62" s="136"/>
      <c r="D62" s="137" t="s">
        <v>100</v>
      </c>
      <c r="E62" s="138"/>
      <c r="F62" s="138"/>
      <c r="G62" s="138"/>
      <c r="H62" s="138"/>
      <c r="I62" s="139">
        <f t="shared" si="0"/>
        <v>0</v>
      </c>
      <c r="J62" s="139">
        <f t="shared" si="0"/>
        <v>0</v>
      </c>
      <c r="K62" s="139">
        <f>K88</f>
        <v>0</v>
      </c>
      <c r="L62" s="136"/>
      <c r="M62" s="140"/>
    </row>
    <row r="63" spans="1:47" s="12" customFormat="1" ht="19.899999999999999" customHeight="1">
      <c r="B63" s="203"/>
      <c r="C63" s="204"/>
      <c r="D63" s="205" t="s">
        <v>215</v>
      </c>
      <c r="E63" s="206"/>
      <c r="F63" s="206"/>
      <c r="G63" s="206"/>
      <c r="H63" s="206"/>
      <c r="I63" s="207">
        <f t="shared" si="0"/>
        <v>0</v>
      </c>
      <c r="J63" s="207">
        <f t="shared" si="0"/>
        <v>0</v>
      </c>
      <c r="K63" s="207">
        <f>K89</f>
        <v>0</v>
      </c>
      <c r="L63" s="204"/>
      <c r="M63" s="208"/>
    </row>
    <row r="64" spans="1:47" s="12" customFormat="1" ht="19.899999999999999" customHeight="1">
      <c r="B64" s="203"/>
      <c r="C64" s="204"/>
      <c r="D64" s="205" t="s">
        <v>216</v>
      </c>
      <c r="E64" s="206"/>
      <c r="F64" s="206"/>
      <c r="G64" s="206"/>
      <c r="H64" s="206"/>
      <c r="I64" s="207">
        <f>Q93</f>
        <v>0</v>
      </c>
      <c r="J64" s="207">
        <f>R93</f>
        <v>0</v>
      </c>
      <c r="K64" s="207">
        <f>K93</f>
        <v>0</v>
      </c>
      <c r="L64" s="204"/>
      <c r="M64" s="208"/>
    </row>
    <row r="65" spans="1:31" s="12" customFormat="1" ht="19.899999999999999" customHeight="1">
      <c r="B65" s="203"/>
      <c r="C65" s="204"/>
      <c r="D65" s="205" t="s">
        <v>217</v>
      </c>
      <c r="E65" s="206"/>
      <c r="F65" s="206"/>
      <c r="G65" s="206"/>
      <c r="H65" s="206"/>
      <c r="I65" s="207">
        <f>Q106</f>
        <v>0</v>
      </c>
      <c r="J65" s="207">
        <f>R106</f>
        <v>0</v>
      </c>
      <c r="K65" s="207">
        <f>K106</f>
        <v>0</v>
      </c>
      <c r="L65" s="204"/>
      <c r="M65" s="208"/>
    </row>
    <row r="66" spans="1:31" s="9" customFormat="1" ht="24.95" customHeight="1">
      <c r="B66" s="135"/>
      <c r="C66" s="136"/>
      <c r="D66" s="137" t="s">
        <v>218</v>
      </c>
      <c r="E66" s="138"/>
      <c r="F66" s="138"/>
      <c r="G66" s="138"/>
      <c r="H66" s="138"/>
      <c r="I66" s="139">
        <f>Q111</f>
        <v>0</v>
      </c>
      <c r="J66" s="139">
        <f>R111</f>
        <v>0</v>
      </c>
      <c r="K66" s="139">
        <f>K111</f>
        <v>0</v>
      </c>
      <c r="L66" s="136"/>
      <c r="M66" s="140"/>
    </row>
    <row r="67" spans="1:31" s="12" customFormat="1" ht="19.899999999999999" customHeight="1">
      <c r="B67" s="203"/>
      <c r="C67" s="204"/>
      <c r="D67" s="205" t="s">
        <v>219</v>
      </c>
      <c r="E67" s="206"/>
      <c r="F67" s="206"/>
      <c r="G67" s="206"/>
      <c r="H67" s="206"/>
      <c r="I67" s="207">
        <f>Q112</f>
        <v>0</v>
      </c>
      <c r="J67" s="207">
        <f>R112</f>
        <v>0</v>
      </c>
      <c r="K67" s="207">
        <f>K112</f>
        <v>0</v>
      </c>
      <c r="L67" s="204"/>
      <c r="M67" s="208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10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10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102</v>
      </c>
      <c r="D74" s="36"/>
      <c r="E74" s="36"/>
      <c r="F74" s="36"/>
      <c r="G74" s="36"/>
      <c r="H74" s="36"/>
      <c r="I74" s="36"/>
      <c r="J74" s="36"/>
      <c r="K74" s="36"/>
      <c r="L74" s="36"/>
      <c r="M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17</v>
      </c>
      <c r="D76" s="36"/>
      <c r="E76" s="36"/>
      <c r="F76" s="36"/>
      <c r="G76" s="36"/>
      <c r="H76" s="36"/>
      <c r="I76" s="36"/>
      <c r="J76" s="36"/>
      <c r="K76" s="36"/>
      <c r="L76" s="36"/>
      <c r="M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64" t="str">
        <f>E7</f>
        <v>ZŠ A.Jiráska - výdej jídla - elektroinstalace k větrání</v>
      </c>
      <c r="F77" s="365"/>
      <c r="G77" s="365"/>
      <c r="H77" s="365"/>
      <c r="I77" s="36"/>
      <c r="J77" s="36"/>
      <c r="K77" s="36"/>
      <c r="L77" s="36"/>
      <c r="M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89</v>
      </c>
      <c r="D78" s="36"/>
      <c r="E78" s="36"/>
      <c r="F78" s="36"/>
      <c r="G78" s="36"/>
      <c r="H78" s="36"/>
      <c r="I78" s="36"/>
      <c r="J78" s="36"/>
      <c r="K78" s="36"/>
      <c r="L78" s="36"/>
      <c r="M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36" t="str">
        <f>E9</f>
        <v>02 - Stavební část</v>
      </c>
      <c r="F79" s="366"/>
      <c r="G79" s="366"/>
      <c r="H79" s="366"/>
      <c r="I79" s="36"/>
      <c r="J79" s="36"/>
      <c r="K79" s="36"/>
      <c r="L79" s="36"/>
      <c r="M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22</v>
      </c>
      <c r="D81" s="36"/>
      <c r="E81" s="36"/>
      <c r="F81" s="27" t="str">
        <f>F12</f>
        <v>ZŠ A.Jiráska č.p.80 Lanškroun</v>
      </c>
      <c r="G81" s="36"/>
      <c r="H81" s="36"/>
      <c r="I81" s="29" t="s">
        <v>24</v>
      </c>
      <c r="J81" s="59" t="str">
        <f>IF(J12="","",J12)</f>
        <v>8. 4. 2021</v>
      </c>
      <c r="K81" s="36"/>
      <c r="L81" s="36"/>
      <c r="M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10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26</v>
      </c>
      <c r="D83" s="36"/>
      <c r="E83" s="36"/>
      <c r="F83" s="27" t="str">
        <f>E15</f>
        <v>Město Lanškroun</v>
      </c>
      <c r="G83" s="36"/>
      <c r="H83" s="36"/>
      <c r="I83" s="29" t="s">
        <v>32</v>
      </c>
      <c r="J83" s="32" t="str">
        <f>E21</f>
        <v xml:space="preserve"> </v>
      </c>
      <c r="K83" s="36"/>
      <c r="L83" s="36"/>
      <c r="M83" s="10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30</v>
      </c>
      <c r="D84" s="36"/>
      <c r="E84" s="36"/>
      <c r="F84" s="27" t="str">
        <f>IF(E18="","",E18)</f>
        <v>Vyplň údaj</v>
      </c>
      <c r="G84" s="36"/>
      <c r="H84" s="36"/>
      <c r="I84" s="29" t="s">
        <v>34</v>
      </c>
      <c r="J84" s="32" t="str">
        <f>E24</f>
        <v>Ing. Ivana Smolová</v>
      </c>
      <c r="K84" s="36"/>
      <c r="L84" s="36"/>
      <c r="M84" s="10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10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0" customFormat="1" ht="29.25" customHeight="1">
      <c r="A86" s="141"/>
      <c r="B86" s="142"/>
      <c r="C86" s="143" t="s">
        <v>103</v>
      </c>
      <c r="D86" s="144" t="s">
        <v>57</v>
      </c>
      <c r="E86" s="144" t="s">
        <v>53</v>
      </c>
      <c r="F86" s="144" t="s">
        <v>54</v>
      </c>
      <c r="G86" s="144" t="s">
        <v>104</v>
      </c>
      <c r="H86" s="144" t="s">
        <v>105</v>
      </c>
      <c r="I86" s="144" t="s">
        <v>106</v>
      </c>
      <c r="J86" s="144" t="s">
        <v>107</v>
      </c>
      <c r="K86" s="144" t="s">
        <v>98</v>
      </c>
      <c r="L86" s="145" t="s">
        <v>108</v>
      </c>
      <c r="M86" s="146"/>
      <c r="N86" s="68" t="s">
        <v>20</v>
      </c>
      <c r="O86" s="69" t="s">
        <v>42</v>
      </c>
      <c r="P86" s="69" t="s">
        <v>109</v>
      </c>
      <c r="Q86" s="69" t="s">
        <v>110</v>
      </c>
      <c r="R86" s="69" t="s">
        <v>111</v>
      </c>
      <c r="S86" s="69" t="s">
        <v>112</v>
      </c>
      <c r="T86" s="69" t="s">
        <v>113</v>
      </c>
      <c r="U86" s="69" t="s">
        <v>114</v>
      </c>
      <c r="V86" s="69" t="s">
        <v>115</v>
      </c>
      <c r="W86" s="69" t="s">
        <v>116</v>
      </c>
      <c r="X86" s="70" t="s">
        <v>117</v>
      </c>
      <c r="Y86" s="141"/>
      <c r="Z86" s="141"/>
      <c r="AA86" s="141"/>
      <c r="AB86" s="141"/>
      <c r="AC86" s="141"/>
      <c r="AD86" s="141"/>
      <c r="AE86" s="141"/>
    </row>
    <row r="87" spans="1:65" s="2" customFormat="1" ht="22.9" customHeight="1">
      <c r="A87" s="34"/>
      <c r="B87" s="35"/>
      <c r="C87" s="75" t="s">
        <v>118</v>
      </c>
      <c r="D87" s="36"/>
      <c r="E87" s="36"/>
      <c r="F87" s="36"/>
      <c r="G87" s="36"/>
      <c r="H87" s="36"/>
      <c r="I87" s="36"/>
      <c r="J87" s="36"/>
      <c r="K87" s="147">
        <f>BK87</f>
        <v>0</v>
      </c>
      <c r="L87" s="36"/>
      <c r="M87" s="39"/>
      <c r="N87" s="71"/>
      <c r="O87" s="148"/>
      <c r="P87" s="72"/>
      <c r="Q87" s="149">
        <f>Q88+Q111</f>
        <v>0</v>
      </c>
      <c r="R87" s="149">
        <f>R88+R111</f>
        <v>0</v>
      </c>
      <c r="S87" s="72"/>
      <c r="T87" s="150">
        <f>T88+T111</f>
        <v>0</v>
      </c>
      <c r="U87" s="72"/>
      <c r="V87" s="150">
        <f>V88+V111</f>
        <v>0.89890446300000004</v>
      </c>
      <c r="W87" s="72"/>
      <c r="X87" s="151">
        <f>X88+X111</f>
        <v>1.9540000000000002</v>
      </c>
      <c r="Y87" s="34"/>
      <c r="Z87" s="34"/>
      <c r="AA87" s="34"/>
      <c r="AB87" s="34"/>
      <c r="AC87" s="34"/>
      <c r="AD87" s="34"/>
      <c r="AE87" s="34"/>
      <c r="AT87" s="17" t="s">
        <v>73</v>
      </c>
      <c r="AU87" s="17" t="s">
        <v>99</v>
      </c>
      <c r="BK87" s="152">
        <f>BK88+BK111</f>
        <v>0</v>
      </c>
    </row>
    <row r="88" spans="1:65" s="11" customFormat="1" ht="25.9" customHeight="1">
      <c r="B88" s="169"/>
      <c r="C88" s="170"/>
      <c r="D88" s="171" t="s">
        <v>73</v>
      </c>
      <c r="E88" s="172" t="s">
        <v>159</v>
      </c>
      <c r="F88" s="172" t="s">
        <v>160</v>
      </c>
      <c r="G88" s="170"/>
      <c r="H88" s="170"/>
      <c r="I88" s="173"/>
      <c r="J88" s="173"/>
      <c r="K88" s="174">
        <f>BK88</f>
        <v>0</v>
      </c>
      <c r="L88" s="170"/>
      <c r="M88" s="175"/>
      <c r="N88" s="176"/>
      <c r="O88" s="177"/>
      <c r="P88" s="177"/>
      <c r="Q88" s="178">
        <f>Q89+Q93+Q106</f>
        <v>0</v>
      </c>
      <c r="R88" s="178">
        <f>R89+R93+R106</f>
        <v>0</v>
      </c>
      <c r="S88" s="177"/>
      <c r="T88" s="179">
        <f>T89+T93+T106</f>
        <v>0</v>
      </c>
      <c r="U88" s="177"/>
      <c r="V88" s="179">
        <f>V89+V93+V106</f>
        <v>0.59063600000000005</v>
      </c>
      <c r="W88" s="177"/>
      <c r="X88" s="180">
        <f>X89+X93+X106</f>
        <v>1.9540000000000002</v>
      </c>
      <c r="AR88" s="181" t="s">
        <v>82</v>
      </c>
      <c r="AT88" s="182" t="s">
        <v>73</v>
      </c>
      <c r="AU88" s="182" t="s">
        <v>74</v>
      </c>
      <c r="AY88" s="181" t="s">
        <v>125</v>
      </c>
      <c r="BK88" s="183">
        <f>BK89+BK93+BK106</f>
        <v>0</v>
      </c>
    </row>
    <row r="89" spans="1:65" s="11" customFormat="1" ht="22.9" customHeight="1">
      <c r="B89" s="169"/>
      <c r="C89" s="170"/>
      <c r="D89" s="171" t="s">
        <v>73</v>
      </c>
      <c r="E89" s="209" t="s">
        <v>144</v>
      </c>
      <c r="F89" s="209" t="s">
        <v>220</v>
      </c>
      <c r="G89" s="170"/>
      <c r="H89" s="170"/>
      <c r="I89" s="173"/>
      <c r="J89" s="173"/>
      <c r="K89" s="210">
        <f>BK89</f>
        <v>0</v>
      </c>
      <c r="L89" s="170"/>
      <c r="M89" s="175"/>
      <c r="N89" s="176"/>
      <c r="O89" s="177"/>
      <c r="P89" s="177"/>
      <c r="Q89" s="178">
        <f>SUM(Q90:Q92)</f>
        <v>0</v>
      </c>
      <c r="R89" s="178">
        <f>SUM(R90:R92)</f>
        <v>0</v>
      </c>
      <c r="S89" s="177"/>
      <c r="T89" s="179">
        <f>SUM(T90:T92)</f>
        <v>0</v>
      </c>
      <c r="U89" s="177"/>
      <c r="V89" s="179">
        <f>SUM(V90:V92)</f>
        <v>0.59006000000000003</v>
      </c>
      <c r="W89" s="177"/>
      <c r="X89" s="180">
        <f>SUM(X90:X92)</f>
        <v>0</v>
      </c>
      <c r="AR89" s="181" t="s">
        <v>82</v>
      </c>
      <c r="AT89" s="182" t="s">
        <v>73</v>
      </c>
      <c r="AU89" s="182" t="s">
        <v>82</v>
      </c>
      <c r="AY89" s="181" t="s">
        <v>125</v>
      </c>
      <c r="BK89" s="183">
        <f>SUM(BK90:BK92)</f>
        <v>0</v>
      </c>
    </row>
    <row r="90" spans="1:65" s="2" customFormat="1" ht="24.2" customHeight="1">
      <c r="A90" s="34"/>
      <c r="B90" s="35"/>
      <c r="C90" s="184" t="s">
        <v>82</v>
      </c>
      <c r="D90" s="184" t="s">
        <v>164</v>
      </c>
      <c r="E90" s="185" t="s">
        <v>221</v>
      </c>
      <c r="F90" s="186" t="s">
        <v>222</v>
      </c>
      <c r="G90" s="187" t="s">
        <v>223</v>
      </c>
      <c r="H90" s="188">
        <v>4</v>
      </c>
      <c r="I90" s="189"/>
      <c r="J90" s="189"/>
      <c r="K90" s="190">
        <f>ROUND(P90*H90,2)</f>
        <v>0</v>
      </c>
      <c r="L90" s="186" t="s">
        <v>123</v>
      </c>
      <c r="M90" s="39"/>
      <c r="N90" s="191" t="s">
        <v>20</v>
      </c>
      <c r="O90" s="163" t="s">
        <v>43</v>
      </c>
      <c r="P90" s="164">
        <f>I90+J90</f>
        <v>0</v>
      </c>
      <c r="Q90" s="164">
        <f>ROUND(I90*H90,2)</f>
        <v>0</v>
      </c>
      <c r="R90" s="164">
        <f>ROUND(J90*H90,2)</f>
        <v>0</v>
      </c>
      <c r="S90" s="64"/>
      <c r="T90" s="165">
        <f>S90*H90</f>
        <v>0</v>
      </c>
      <c r="U90" s="165">
        <v>0.10704</v>
      </c>
      <c r="V90" s="165">
        <f>U90*H90</f>
        <v>0.42815999999999999</v>
      </c>
      <c r="W90" s="165">
        <v>0</v>
      </c>
      <c r="X90" s="166">
        <f>W90*H90</f>
        <v>0</v>
      </c>
      <c r="Y90" s="34"/>
      <c r="Z90" s="34"/>
      <c r="AA90" s="34"/>
      <c r="AB90" s="34"/>
      <c r="AC90" s="34"/>
      <c r="AD90" s="34"/>
      <c r="AE90" s="34"/>
      <c r="AR90" s="167" t="s">
        <v>126</v>
      </c>
      <c r="AT90" s="167" t="s">
        <v>164</v>
      </c>
      <c r="AU90" s="167" t="s">
        <v>84</v>
      </c>
      <c r="AY90" s="17" t="s">
        <v>125</v>
      </c>
      <c r="BE90" s="168">
        <f>IF(O90="základní",K90,0)</f>
        <v>0</v>
      </c>
      <c r="BF90" s="168">
        <f>IF(O90="snížená",K90,0)</f>
        <v>0</v>
      </c>
      <c r="BG90" s="168">
        <f>IF(O90="zákl. přenesená",K90,0)</f>
        <v>0</v>
      </c>
      <c r="BH90" s="168">
        <f>IF(O90="sníž. přenesená",K90,0)</f>
        <v>0</v>
      </c>
      <c r="BI90" s="168">
        <f>IF(O90="nulová",K90,0)</f>
        <v>0</v>
      </c>
      <c r="BJ90" s="17" t="s">
        <v>82</v>
      </c>
      <c r="BK90" s="168">
        <f>ROUND(P90*H90,2)</f>
        <v>0</v>
      </c>
      <c r="BL90" s="17" t="s">
        <v>126</v>
      </c>
      <c r="BM90" s="167" t="s">
        <v>224</v>
      </c>
    </row>
    <row r="91" spans="1:65" s="2" customFormat="1" ht="24.2" customHeight="1">
      <c r="A91" s="34"/>
      <c r="B91" s="35"/>
      <c r="C91" s="184" t="s">
        <v>84</v>
      </c>
      <c r="D91" s="184" t="s">
        <v>164</v>
      </c>
      <c r="E91" s="185" t="s">
        <v>225</v>
      </c>
      <c r="F91" s="186" t="s">
        <v>226</v>
      </c>
      <c r="G91" s="187" t="s">
        <v>142</v>
      </c>
      <c r="H91" s="188">
        <v>9</v>
      </c>
      <c r="I91" s="189"/>
      <c r="J91" s="189"/>
      <c r="K91" s="190">
        <f>ROUND(P91*H91,2)</f>
        <v>0</v>
      </c>
      <c r="L91" s="186" t="s">
        <v>123</v>
      </c>
      <c r="M91" s="39"/>
      <c r="N91" s="191" t="s">
        <v>20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64"/>
      <c r="T91" s="165">
        <f>S91*H91</f>
        <v>0</v>
      </c>
      <c r="U91" s="165">
        <v>9.4999999999999998E-3</v>
      </c>
      <c r="V91" s="165">
        <f>U91*H91</f>
        <v>8.5499999999999993E-2</v>
      </c>
      <c r="W91" s="165">
        <v>0</v>
      </c>
      <c r="X91" s="166">
        <f>W91*H91</f>
        <v>0</v>
      </c>
      <c r="Y91" s="34"/>
      <c r="Z91" s="34"/>
      <c r="AA91" s="34"/>
      <c r="AB91" s="34"/>
      <c r="AC91" s="34"/>
      <c r="AD91" s="34"/>
      <c r="AE91" s="34"/>
      <c r="AR91" s="167" t="s">
        <v>126</v>
      </c>
      <c r="AT91" s="167" t="s">
        <v>164</v>
      </c>
      <c r="AU91" s="167" t="s">
        <v>84</v>
      </c>
      <c r="AY91" s="17" t="s">
        <v>125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7" t="s">
        <v>82</v>
      </c>
      <c r="BK91" s="168">
        <f>ROUND(P91*H91,2)</f>
        <v>0</v>
      </c>
      <c r="BL91" s="17" t="s">
        <v>126</v>
      </c>
      <c r="BM91" s="167" t="s">
        <v>227</v>
      </c>
    </row>
    <row r="92" spans="1:65" s="2" customFormat="1" ht="24.2" customHeight="1">
      <c r="A92" s="34"/>
      <c r="B92" s="35"/>
      <c r="C92" s="184" t="s">
        <v>131</v>
      </c>
      <c r="D92" s="184" t="s">
        <v>164</v>
      </c>
      <c r="E92" s="185" t="s">
        <v>228</v>
      </c>
      <c r="F92" s="186" t="s">
        <v>229</v>
      </c>
      <c r="G92" s="187" t="s">
        <v>142</v>
      </c>
      <c r="H92" s="188">
        <v>2</v>
      </c>
      <c r="I92" s="189"/>
      <c r="J92" s="189"/>
      <c r="K92" s="190">
        <f>ROUND(P92*H92,2)</f>
        <v>0</v>
      </c>
      <c r="L92" s="186" t="s">
        <v>123</v>
      </c>
      <c r="M92" s="39"/>
      <c r="N92" s="191" t="s">
        <v>20</v>
      </c>
      <c r="O92" s="163" t="s">
        <v>43</v>
      </c>
      <c r="P92" s="164">
        <f>I92+J92</f>
        <v>0</v>
      </c>
      <c r="Q92" s="164">
        <f>ROUND(I92*H92,2)</f>
        <v>0</v>
      </c>
      <c r="R92" s="164">
        <f>ROUND(J92*H92,2)</f>
        <v>0</v>
      </c>
      <c r="S92" s="64"/>
      <c r="T92" s="165">
        <f>S92*H92</f>
        <v>0</v>
      </c>
      <c r="U92" s="165">
        <v>3.8199999999999998E-2</v>
      </c>
      <c r="V92" s="165">
        <f>U92*H92</f>
        <v>7.6399999999999996E-2</v>
      </c>
      <c r="W92" s="165">
        <v>0</v>
      </c>
      <c r="X92" s="166">
        <f>W92*H92</f>
        <v>0</v>
      </c>
      <c r="Y92" s="34"/>
      <c r="Z92" s="34"/>
      <c r="AA92" s="34"/>
      <c r="AB92" s="34"/>
      <c r="AC92" s="34"/>
      <c r="AD92" s="34"/>
      <c r="AE92" s="34"/>
      <c r="AR92" s="167" t="s">
        <v>126</v>
      </c>
      <c r="AT92" s="167" t="s">
        <v>164</v>
      </c>
      <c r="AU92" s="167" t="s">
        <v>84</v>
      </c>
      <c r="AY92" s="17" t="s">
        <v>125</v>
      </c>
      <c r="BE92" s="168">
        <f>IF(O92="základní",K92,0)</f>
        <v>0</v>
      </c>
      <c r="BF92" s="168">
        <f>IF(O92="snížená",K92,0)</f>
        <v>0</v>
      </c>
      <c r="BG92" s="168">
        <f>IF(O92="zákl. přenesená",K92,0)</f>
        <v>0</v>
      </c>
      <c r="BH92" s="168">
        <f>IF(O92="sníž. přenesená",K92,0)</f>
        <v>0</v>
      </c>
      <c r="BI92" s="168">
        <f>IF(O92="nulová",K92,0)</f>
        <v>0</v>
      </c>
      <c r="BJ92" s="17" t="s">
        <v>82</v>
      </c>
      <c r="BK92" s="168">
        <f>ROUND(P92*H92,2)</f>
        <v>0</v>
      </c>
      <c r="BL92" s="17" t="s">
        <v>126</v>
      </c>
      <c r="BM92" s="167" t="s">
        <v>230</v>
      </c>
    </row>
    <row r="93" spans="1:65" s="11" customFormat="1" ht="22.9" customHeight="1">
      <c r="B93" s="169"/>
      <c r="C93" s="170"/>
      <c r="D93" s="171" t="s">
        <v>73</v>
      </c>
      <c r="E93" s="209" t="s">
        <v>155</v>
      </c>
      <c r="F93" s="209" t="s">
        <v>231</v>
      </c>
      <c r="G93" s="170"/>
      <c r="H93" s="170"/>
      <c r="I93" s="173"/>
      <c r="J93" s="173"/>
      <c r="K93" s="210">
        <f>BK93</f>
        <v>0</v>
      </c>
      <c r="L93" s="170"/>
      <c r="M93" s="175"/>
      <c r="N93" s="176"/>
      <c r="O93" s="177"/>
      <c r="P93" s="177"/>
      <c r="Q93" s="178">
        <f>SUM(Q94:Q105)</f>
        <v>0</v>
      </c>
      <c r="R93" s="178">
        <f>SUM(R94:R105)</f>
        <v>0</v>
      </c>
      <c r="S93" s="177"/>
      <c r="T93" s="179">
        <f>SUM(T94:T105)</f>
        <v>0</v>
      </c>
      <c r="U93" s="177"/>
      <c r="V93" s="179">
        <f>SUM(V94:V105)</f>
        <v>5.7600000000000001E-4</v>
      </c>
      <c r="W93" s="177"/>
      <c r="X93" s="180">
        <f>SUM(X94:X105)</f>
        <v>1.9540000000000002</v>
      </c>
      <c r="AR93" s="181" t="s">
        <v>82</v>
      </c>
      <c r="AT93" s="182" t="s">
        <v>73</v>
      </c>
      <c r="AU93" s="182" t="s">
        <v>82</v>
      </c>
      <c r="AY93" s="181" t="s">
        <v>125</v>
      </c>
      <c r="BK93" s="183">
        <f>SUM(BK94:BK105)</f>
        <v>0</v>
      </c>
    </row>
    <row r="94" spans="1:65" s="2" customFormat="1" ht="24.2" customHeight="1">
      <c r="A94" s="34"/>
      <c r="B94" s="35"/>
      <c r="C94" s="184" t="s">
        <v>126</v>
      </c>
      <c r="D94" s="184" t="s">
        <v>164</v>
      </c>
      <c r="E94" s="185" t="s">
        <v>232</v>
      </c>
      <c r="F94" s="186" t="s">
        <v>233</v>
      </c>
      <c r="G94" s="187" t="s">
        <v>223</v>
      </c>
      <c r="H94" s="188">
        <v>23.4</v>
      </c>
      <c r="I94" s="189"/>
      <c r="J94" s="189"/>
      <c r="K94" s="190">
        <f>ROUND(P94*H94,2)</f>
        <v>0</v>
      </c>
      <c r="L94" s="186" t="s">
        <v>123</v>
      </c>
      <c r="M94" s="39"/>
      <c r="N94" s="191" t="s">
        <v>20</v>
      </c>
      <c r="O94" s="163" t="s">
        <v>43</v>
      </c>
      <c r="P94" s="164">
        <f>I94+J94</f>
        <v>0</v>
      </c>
      <c r="Q94" s="164">
        <f>ROUND(I94*H94,2)</f>
        <v>0</v>
      </c>
      <c r="R94" s="164">
        <f>ROUND(J94*H94,2)</f>
        <v>0</v>
      </c>
      <c r="S94" s="64"/>
      <c r="T94" s="165">
        <f>S94*H94</f>
        <v>0</v>
      </c>
      <c r="U94" s="165">
        <v>2.0000000000000002E-5</v>
      </c>
      <c r="V94" s="165">
        <f>U94*H94</f>
        <v>4.6799999999999999E-4</v>
      </c>
      <c r="W94" s="165">
        <v>0</v>
      </c>
      <c r="X94" s="166">
        <f>W94*H94</f>
        <v>0</v>
      </c>
      <c r="Y94" s="34"/>
      <c r="Z94" s="34"/>
      <c r="AA94" s="34"/>
      <c r="AB94" s="34"/>
      <c r="AC94" s="34"/>
      <c r="AD94" s="34"/>
      <c r="AE94" s="34"/>
      <c r="AR94" s="167" t="s">
        <v>126</v>
      </c>
      <c r="AT94" s="167" t="s">
        <v>164</v>
      </c>
      <c r="AU94" s="167" t="s">
        <v>84</v>
      </c>
      <c r="AY94" s="17" t="s">
        <v>125</v>
      </c>
      <c r="BE94" s="168">
        <f>IF(O94="základní",K94,0)</f>
        <v>0</v>
      </c>
      <c r="BF94" s="168">
        <f>IF(O94="snížená",K94,0)</f>
        <v>0</v>
      </c>
      <c r="BG94" s="168">
        <f>IF(O94="zákl. přenesená",K94,0)</f>
        <v>0</v>
      </c>
      <c r="BH94" s="168">
        <f>IF(O94="sníž. přenesená",K94,0)</f>
        <v>0</v>
      </c>
      <c r="BI94" s="168">
        <f>IF(O94="nulová",K94,0)</f>
        <v>0</v>
      </c>
      <c r="BJ94" s="17" t="s">
        <v>82</v>
      </c>
      <c r="BK94" s="168">
        <f>ROUND(P94*H94,2)</f>
        <v>0</v>
      </c>
      <c r="BL94" s="17" t="s">
        <v>126</v>
      </c>
      <c r="BM94" s="167" t="s">
        <v>234</v>
      </c>
    </row>
    <row r="95" spans="1:65" s="13" customFormat="1" ht="11.25">
      <c r="B95" s="211"/>
      <c r="C95" s="212"/>
      <c r="D95" s="192" t="s">
        <v>235</v>
      </c>
      <c r="E95" s="213" t="s">
        <v>20</v>
      </c>
      <c r="F95" s="214" t="s">
        <v>236</v>
      </c>
      <c r="G95" s="212"/>
      <c r="H95" s="215">
        <v>23.4</v>
      </c>
      <c r="I95" s="216"/>
      <c r="J95" s="216"/>
      <c r="K95" s="212"/>
      <c r="L95" s="212"/>
      <c r="M95" s="217"/>
      <c r="N95" s="218"/>
      <c r="O95" s="219"/>
      <c r="P95" s="219"/>
      <c r="Q95" s="219"/>
      <c r="R95" s="219"/>
      <c r="S95" s="219"/>
      <c r="T95" s="219"/>
      <c r="U95" s="219"/>
      <c r="V95" s="219"/>
      <c r="W95" s="219"/>
      <c r="X95" s="220"/>
      <c r="AT95" s="221" t="s">
        <v>235</v>
      </c>
      <c r="AU95" s="221" t="s">
        <v>84</v>
      </c>
      <c r="AV95" s="13" t="s">
        <v>84</v>
      </c>
      <c r="AW95" s="13" t="s">
        <v>5</v>
      </c>
      <c r="AX95" s="13" t="s">
        <v>82</v>
      </c>
      <c r="AY95" s="221" t="s">
        <v>125</v>
      </c>
    </row>
    <row r="96" spans="1:65" s="2" customFormat="1" ht="24.2" customHeight="1">
      <c r="A96" s="34"/>
      <c r="B96" s="35"/>
      <c r="C96" s="184" t="s">
        <v>139</v>
      </c>
      <c r="D96" s="184" t="s">
        <v>164</v>
      </c>
      <c r="E96" s="185" t="s">
        <v>237</v>
      </c>
      <c r="F96" s="186" t="s">
        <v>238</v>
      </c>
      <c r="G96" s="187" t="s">
        <v>223</v>
      </c>
      <c r="H96" s="188">
        <v>10.8</v>
      </c>
      <c r="I96" s="189"/>
      <c r="J96" s="189"/>
      <c r="K96" s="190">
        <f>ROUND(P96*H96,2)</f>
        <v>0</v>
      </c>
      <c r="L96" s="186" t="s">
        <v>123</v>
      </c>
      <c r="M96" s="39"/>
      <c r="N96" s="191" t="s">
        <v>20</v>
      </c>
      <c r="O96" s="163" t="s">
        <v>43</v>
      </c>
      <c r="P96" s="164">
        <f>I96+J96</f>
        <v>0</v>
      </c>
      <c r="Q96" s="164">
        <f>ROUND(I96*H96,2)</f>
        <v>0</v>
      </c>
      <c r="R96" s="164">
        <f>ROUND(J96*H96,2)</f>
        <v>0</v>
      </c>
      <c r="S96" s="64"/>
      <c r="T96" s="165">
        <f>S96*H96</f>
        <v>0</v>
      </c>
      <c r="U96" s="165">
        <v>1.0000000000000001E-5</v>
      </c>
      <c r="V96" s="165">
        <f>U96*H96</f>
        <v>1.0800000000000001E-4</v>
      </c>
      <c r="W96" s="165">
        <v>0</v>
      </c>
      <c r="X96" s="166">
        <f>W96*H96</f>
        <v>0</v>
      </c>
      <c r="Y96" s="34"/>
      <c r="Z96" s="34"/>
      <c r="AA96" s="34"/>
      <c r="AB96" s="34"/>
      <c r="AC96" s="34"/>
      <c r="AD96" s="34"/>
      <c r="AE96" s="34"/>
      <c r="AR96" s="167" t="s">
        <v>126</v>
      </c>
      <c r="AT96" s="167" t="s">
        <v>164</v>
      </c>
      <c r="AU96" s="167" t="s">
        <v>84</v>
      </c>
      <c r="AY96" s="17" t="s">
        <v>125</v>
      </c>
      <c r="BE96" s="168">
        <f>IF(O96="základní",K96,0)</f>
        <v>0</v>
      </c>
      <c r="BF96" s="168">
        <f>IF(O96="snížená",K96,0)</f>
        <v>0</v>
      </c>
      <c r="BG96" s="168">
        <f>IF(O96="zákl. přenesená",K96,0)</f>
        <v>0</v>
      </c>
      <c r="BH96" s="168">
        <f>IF(O96="sníž. přenesená",K96,0)</f>
        <v>0</v>
      </c>
      <c r="BI96" s="168">
        <f>IF(O96="nulová",K96,0)</f>
        <v>0</v>
      </c>
      <c r="BJ96" s="17" t="s">
        <v>82</v>
      </c>
      <c r="BK96" s="168">
        <f>ROUND(P96*H96,2)</f>
        <v>0</v>
      </c>
      <c r="BL96" s="17" t="s">
        <v>126</v>
      </c>
      <c r="BM96" s="167" t="s">
        <v>239</v>
      </c>
    </row>
    <row r="97" spans="1:65" s="13" customFormat="1" ht="11.25">
      <c r="B97" s="211"/>
      <c r="C97" s="212"/>
      <c r="D97" s="192" t="s">
        <v>235</v>
      </c>
      <c r="E97" s="213" t="s">
        <v>20</v>
      </c>
      <c r="F97" s="214" t="s">
        <v>240</v>
      </c>
      <c r="G97" s="212"/>
      <c r="H97" s="215">
        <v>10.8</v>
      </c>
      <c r="I97" s="216"/>
      <c r="J97" s="216"/>
      <c r="K97" s="212"/>
      <c r="L97" s="212"/>
      <c r="M97" s="217"/>
      <c r="N97" s="218"/>
      <c r="O97" s="219"/>
      <c r="P97" s="219"/>
      <c r="Q97" s="219"/>
      <c r="R97" s="219"/>
      <c r="S97" s="219"/>
      <c r="T97" s="219"/>
      <c r="U97" s="219"/>
      <c r="V97" s="219"/>
      <c r="W97" s="219"/>
      <c r="X97" s="220"/>
      <c r="AT97" s="221" t="s">
        <v>235</v>
      </c>
      <c r="AU97" s="221" t="s">
        <v>84</v>
      </c>
      <c r="AV97" s="13" t="s">
        <v>84</v>
      </c>
      <c r="AW97" s="13" t="s">
        <v>5</v>
      </c>
      <c r="AX97" s="13" t="s">
        <v>82</v>
      </c>
      <c r="AY97" s="221" t="s">
        <v>125</v>
      </c>
    </row>
    <row r="98" spans="1:65" s="2" customFormat="1" ht="24.2" customHeight="1">
      <c r="A98" s="34"/>
      <c r="B98" s="35"/>
      <c r="C98" s="184" t="s">
        <v>144</v>
      </c>
      <c r="D98" s="184" t="s">
        <v>164</v>
      </c>
      <c r="E98" s="185" t="s">
        <v>241</v>
      </c>
      <c r="F98" s="186" t="s">
        <v>242</v>
      </c>
      <c r="G98" s="187" t="s">
        <v>223</v>
      </c>
      <c r="H98" s="188">
        <v>222.25</v>
      </c>
      <c r="I98" s="189"/>
      <c r="J98" s="189"/>
      <c r="K98" s="190">
        <f>ROUND(P98*H98,2)</f>
        <v>0</v>
      </c>
      <c r="L98" s="186" t="s">
        <v>123</v>
      </c>
      <c r="M98" s="39"/>
      <c r="N98" s="191" t="s">
        <v>20</v>
      </c>
      <c r="O98" s="163" t="s">
        <v>44</v>
      </c>
      <c r="P98" s="164">
        <f>I98+J98</f>
        <v>0</v>
      </c>
      <c r="Q98" s="164">
        <f>ROUND(I98*H98,2)</f>
        <v>0</v>
      </c>
      <c r="R98" s="164">
        <f>ROUND(J98*H98,2)</f>
        <v>0</v>
      </c>
      <c r="S98" s="64"/>
      <c r="T98" s="165">
        <f>S98*H98</f>
        <v>0</v>
      </c>
      <c r="U98" s="165">
        <v>0</v>
      </c>
      <c r="V98" s="165">
        <f>U98*H98</f>
        <v>0</v>
      </c>
      <c r="W98" s="165">
        <v>0</v>
      </c>
      <c r="X98" s="166">
        <f>W98*H98</f>
        <v>0</v>
      </c>
      <c r="Y98" s="34"/>
      <c r="Z98" s="34"/>
      <c r="AA98" s="34"/>
      <c r="AB98" s="34"/>
      <c r="AC98" s="34"/>
      <c r="AD98" s="34"/>
      <c r="AE98" s="34"/>
      <c r="AR98" s="167" t="s">
        <v>126</v>
      </c>
      <c r="AT98" s="167" t="s">
        <v>164</v>
      </c>
      <c r="AU98" s="167" t="s">
        <v>84</v>
      </c>
      <c r="AY98" s="17" t="s">
        <v>125</v>
      </c>
      <c r="BE98" s="168">
        <f>IF(O98="základní",K98,0)</f>
        <v>0</v>
      </c>
      <c r="BF98" s="168">
        <f>IF(O98="snížená",K98,0)</f>
        <v>0</v>
      </c>
      <c r="BG98" s="168">
        <f>IF(O98="zákl. přenesená",K98,0)</f>
        <v>0</v>
      </c>
      <c r="BH98" s="168">
        <f>IF(O98="sníž. přenesená",K98,0)</f>
        <v>0</v>
      </c>
      <c r="BI98" s="168">
        <f>IF(O98="nulová",K98,0)</f>
        <v>0</v>
      </c>
      <c r="BJ98" s="17" t="s">
        <v>84</v>
      </c>
      <c r="BK98" s="168">
        <f>ROUND(P98*H98,2)</f>
        <v>0</v>
      </c>
      <c r="BL98" s="17" t="s">
        <v>126</v>
      </c>
      <c r="BM98" s="167" t="s">
        <v>243</v>
      </c>
    </row>
    <row r="99" spans="1:65" s="13" customFormat="1" ht="11.25">
      <c r="B99" s="211"/>
      <c r="C99" s="212"/>
      <c r="D99" s="192" t="s">
        <v>235</v>
      </c>
      <c r="E99" s="213" t="s">
        <v>20</v>
      </c>
      <c r="F99" s="214" t="s">
        <v>244</v>
      </c>
      <c r="G99" s="212"/>
      <c r="H99" s="215">
        <v>222.25</v>
      </c>
      <c r="I99" s="216"/>
      <c r="J99" s="216"/>
      <c r="K99" s="212"/>
      <c r="L99" s="212"/>
      <c r="M99" s="217"/>
      <c r="N99" s="218"/>
      <c r="O99" s="219"/>
      <c r="P99" s="219"/>
      <c r="Q99" s="219"/>
      <c r="R99" s="219"/>
      <c r="S99" s="219"/>
      <c r="T99" s="219"/>
      <c r="U99" s="219"/>
      <c r="V99" s="219"/>
      <c r="W99" s="219"/>
      <c r="X99" s="220"/>
      <c r="AT99" s="221" t="s">
        <v>235</v>
      </c>
      <c r="AU99" s="221" t="s">
        <v>84</v>
      </c>
      <c r="AV99" s="13" t="s">
        <v>84</v>
      </c>
      <c r="AW99" s="13" t="s">
        <v>5</v>
      </c>
      <c r="AX99" s="13" t="s">
        <v>82</v>
      </c>
      <c r="AY99" s="221" t="s">
        <v>125</v>
      </c>
    </row>
    <row r="100" spans="1:65" s="2" customFormat="1" ht="24.2" customHeight="1">
      <c r="A100" s="34"/>
      <c r="B100" s="35"/>
      <c r="C100" s="184" t="s">
        <v>148</v>
      </c>
      <c r="D100" s="184" t="s">
        <v>164</v>
      </c>
      <c r="E100" s="185" t="s">
        <v>245</v>
      </c>
      <c r="F100" s="186" t="s">
        <v>246</v>
      </c>
      <c r="G100" s="187" t="s">
        <v>142</v>
      </c>
      <c r="H100" s="188">
        <v>5</v>
      </c>
      <c r="I100" s="189"/>
      <c r="J100" s="189"/>
      <c r="K100" s="190">
        <f>ROUND(P100*H100,2)</f>
        <v>0</v>
      </c>
      <c r="L100" s="186" t="s">
        <v>123</v>
      </c>
      <c r="M100" s="39"/>
      <c r="N100" s="191" t="s">
        <v>20</v>
      </c>
      <c r="O100" s="163" t="s">
        <v>43</v>
      </c>
      <c r="P100" s="164">
        <f>I100+J100</f>
        <v>0</v>
      </c>
      <c r="Q100" s="164">
        <f>ROUND(I100*H100,2)</f>
        <v>0</v>
      </c>
      <c r="R100" s="164">
        <f>ROUND(J100*H100,2)</f>
        <v>0</v>
      </c>
      <c r="S100" s="64"/>
      <c r="T100" s="165">
        <f>S100*H100</f>
        <v>0</v>
      </c>
      <c r="U100" s="165">
        <v>0</v>
      </c>
      <c r="V100" s="165">
        <f>U100*H100</f>
        <v>0</v>
      </c>
      <c r="W100" s="165">
        <v>2.5000000000000001E-2</v>
      </c>
      <c r="X100" s="166">
        <f>W100*H100</f>
        <v>0.125</v>
      </c>
      <c r="Y100" s="34"/>
      <c r="Z100" s="34"/>
      <c r="AA100" s="34"/>
      <c r="AB100" s="34"/>
      <c r="AC100" s="34"/>
      <c r="AD100" s="34"/>
      <c r="AE100" s="34"/>
      <c r="AR100" s="167" t="s">
        <v>126</v>
      </c>
      <c r="AT100" s="167" t="s">
        <v>164</v>
      </c>
      <c r="AU100" s="167" t="s">
        <v>84</v>
      </c>
      <c r="AY100" s="17" t="s">
        <v>125</v>
      </c>
      <c r="BE100" s="168">
        <f>IF(O100="základní",K100,0)</f>
        <v>0</v>
      </c>
      <c r="BF100" s="168">
        <f>IF(O100="snížená",K100,0)</f>
        <v>0</v>
      </c>
      <c r="BG100" s="168">
        <f>IF(O100="zákl. přenesená",K100,0)</f>
        <v>0</v>
      </c>
      <c r="BH100" s="168">
        <f>IF(O100="sníž. přenesená",K100,0)</f>
        <v>0</v>
      </c>
      <c r="BI100" s="168">
        <f>IF(O100="nulová",K100,0)</f>
        <v>0</v>
      </c>
      <c r="BJ100" s="17" t="s">
        <v>82</v>
      </c>
      <c r="BK100" s="168">
        <f>ROUND(P100*H100,2)</f>
        <v>0</v>
      </c>
      <c r="BL100" s="17" t="s">
        <v>126</v>
      </c>
      <c r="BM100" s="167" t="s">
        <v>247</v>
      </c>
    </row>
    <row r="101" spans="1:65" s="2" customFormat="1" ht="24.2" customHeight="1">
      <c r="A101" s="34"/>
      <c r="B101" s="35"/>
      <c r="C101" s="184" t="s">
        <v>124</v>
      </c>
      <c r="D101" s="184" t="s">
        <v>164</v>
      </c>
      <c r="E101" s="185" t="s">
        <v>248</v>
      </c>
      <c r="F101" s="186" t="s">
        <v>249</v>
      </c>
      <c r="G101" s="187" t="s">
        <v>142</v>
      </c>
      <c r="H101" s="188">
        <v>2</v>
      </c>
      <c r="I101" s="189"/>
      <c r="J101" s="189"/>
      <c r="K101" s="190">
        <f>ROUND(P101*H101,2)</f>
        <v>0</v>
      </c>
      <c r="L101" s="186" t="s">
        <v>123</v>
      </c>
      <c r="M101" s="39"/>
      <c r="N101" s="191" t="s">
        <v>20</v>
      </c>
      <c r="O101" s="163" t="s">
        <v>43</v>
      </c>
      <c r="P101" s="164">
        <f>I101+J101</f>
        <v>0</v>
      </c>
      <c r="Q101" s="164">
        <f>ROUND(I101*H101,2)</f>
        <v>0</v>
      </c>
      <c r="R101" s="164">
        <f>ROUND(J101*H101,2)</f>
        <v>0</v>
      </c>
      <c r="S101" s="64"/>
      <c r="T101" s="165">
        <f>S101*H101</f>
        <v>0</v>
      </c>
      <c r="U101" s="165">
        <v>0</v>
      </c>
      <c r="V101" s="165">
        <f>U101*H101</f>
        <v>0</v>
      </c>
      <c r="W101" s="165">
        <v>0.27600000000000002</v>
      </c>
      <c r="X101" s="166">
        <f>W101*H101</f>
        <v>0.55200000000000005</v>
      </c>
      <c r="Y101" s="34"/>
      <c r="Z101" s="34"/>
      <c r="AA101" s="34"/>
      <c r="AB101" s="34"/>
      <c r="AC101" s="34"/>
      <c r="AD101" s="34"/>
      <c r="AE101" s="34"/>
      <c r="AR101" s="167" t="s">
        <v>126</v>
      </c>
      <c r="AT101" s="167" t="s">
        <v>164</v>
      </c>
      <c r="AU101" s="167" t="s">
        <v>84</v>
      </c>
      <c r="AY101" s="17" t="s">
        <v>125</v>
      </c>
      <c r="BE101" s="168">
        <f>IF(O101="základní",K101,0)</f>
        <v>0</v>
      </c>
      <c r="BF101" s="168">
        <f>IF(O101="snížená",K101,0)</f>
        <v>0</v>
      </c>
      <c r="BG101" s="168">
        <f>IF(O101="zákl. přenesená",K101,0)</f>
        <v>0</v>
      </c>
      <c r="BH101" s="168">
        <f>IF(O101="sníž. přenesená",K101,0)</f>
        <v>0</v>
      </c>
      <c r="BI101" s="168">
        <f>IF(O101="nulová",K101,0)</f>
        <v>0</v>
      </c>
      <c r="BJ101" s="17" t="s">
        <v>82</v>
      </c>
      <c r="BK101" s="168">
        <f>ROUND(P101*H101,2)</f>
        <v>0</v>
      </c>
      <c r="BL101" s="17" t="s">
        <v>126</v>
      </c>
      <c r="BM101" s="167" t="s">
        <v>250</v>
      </c>
    </row>
    <row r="102" spans="1:65" s="2" customFormat="1" ht="24.2" customHeight="1">
      <c r="A102" s="34"/>
      <c r="B102" s="35"/>
      <c r="C102" s="184" t="s">
        <v>155</v>
      </c>
      <c r="D102" s="184" t="s">
        <v>164</v>
      </c>
      <c r="E102" s="185" t="s">
        <v>251</v>
      </c>
      <c r="F102" s="186" t="s">
        <v>252</v>
      </c>
      <c r="G102" s="187" t="s">
        <v>142</v>
      </c>
      <c r="H102" s="188">
        <v>1</v>
      </c>
      <c r="I102" s="189"/>
      <c r="J102" s="189"/>
      <c r="K102" s="190">
        <f>ROUND(P102*H102,2)</f>
        <v>0</v>
      </c>
      <c r="L102" s="186" t="s">
        <v>123</v>
      </c>
      <c r="M102" s="39"/>
      <c r="N102" s="191" t="s">
        <v>20</v>
      </c>
      <c r="O102" s="163" t="s">
        <v>43</v>
      </c>
      <c r="P102" s="164">
        <f>I102+J102</f>
        <v>0</v>
      </c>
      <c r="Q102" s="164">
        <f>ROUND(I102*H102,2)</f>
        <v>0</v>
      </c>
      <c r="R102" s="164">
        <f>ROUND(J102*H102,2)</f>
        <v>0</v>
      </c>
      <c r="S102" s="64"/>
      <c r="T102" s="165">
        <f>S102*H102</f>
        <v>0</v>
      </c>
      <c r="U102" s="165">
        <v>0</v>
      </c>
      <c r="V102" s="165">
        <f>U102*H102</f>
        <v>0</v>
      </c>
      <c r="W102" s="165">
        <v>0.41299999999999998</v>
      </c>
      <c r="X102" s="166">
        <f>W102*H102</f>
        <v>0.41299999999999998</v>
      </c>
      <c r="Y102" s="34"/>
      <c r="Z102" s="34"/>
      <c r="AA102" s="34"/>
      <c r="AB102" s="34"/>
      <c r="AC102" s="34"/>
      <c r="AD102" s="34"/>
      <c r="AE102" s="34"/>
      <c r="AR102" s="167" t="s">
        <v>126</v>
      </c>
      <c r="AT102" s="167" t="s">
        <v>164</v>
      </c>
      <c r="AU102" s="167" t="s">
        <v>84</v>
      </c>
      <c r="AY102" s="17" t="s">
        <v>125</v>
      </c>
      <c r="BE102" s="168">
        <f>IF(O102="základní",K102,0)</f>
        <v>0</v>
      </c>
      <c r="BF102" s="168">
        <f>IF(O102="snížená",K102,0)</f>
        <v>0</v>
      </c>
      <c r="BG102" s="168">
        <f>IF(O102="zákl. přenesená",K102,0)</f>
        <v>0</v>
      </c>
      <c r="BH102" s="168">
        <f>IF(O102="sníž. přenesená",K102,0)</f>
        <v>0</v>
      </c>
      <c r="BI102" s="168">
        <f>IF(O102="nulová",K102,0)</f>
        <v>0</v>
      </c>
      <c r="BJ102" s="17" t="s">
        <v>82</v>
      </c>
      <c r="BK102" s="168">
        <f>ROUND(P102*H102,2)</f>
        <v>0</v>
      </c>
      <c r="BL102" s="17" t="s">
        <v>126</v>
      </c>
      <c r="BM102" s="167" t="s">
        <v>253</v>
      </c>
    </row>
    <row r="103" spans="1:65" s="2" customFormat="1" ht="24.2" customHeight="1">
      <c r="A103" s="34"/>
      <c r="B103" s="35"/>
      <c r="C103" s="184" t="s">
        <v>163</v>
      </c>
      <c r="D103" s="184" t="s">
        <v>164</v>
      </c>
      <c r="E103" s="185" t="s">
        <v>254</v>
      </c>
      <c r="F103" s="186" t="s">
        <v>255</v>
      </c>
      <c r="G103" s="187" t="s">
        <v>256</v>
      </c>
      <c r="H103" s="188">
        <v>0.48</v>
      </c>
      <c r="I103" s="189"/>
      <c r="J103" s="189"/>
      <c r="K103" s="190">
        <f>ROUND(P103*H103,2)</f>
        <v>0</v>
      </c>
      <c r="L103" s="186" t="s">
        <v>123</v>
      </c>
      <c r="M103" s="39"/>
      <c r="N103" s="191" t="s">
        <v>20</v>
      </c>
      <c r="O103" s="163" t="s">
        <v>43</v>
      </c>
      <c r="P103" s="164">
        <f>I103+J103</f>
        <v>0</v>
      </c>
      <c r="Q103" s="164">
        <f>ROUND(I103*H103,2)</f>
        <v>0</v>
      </c>
      <c r="R103" s="164">
        <f>ROUND(J103*H103,2)</f>
        <v>0</v>
      </c>
      <c r="S103" s="64"/>
      <c r="T103" s="165">
        <f>S103*H103</f>
        <v>0</v>
      </c>
      <c r="U103" s="165">
        <v>0</v>
      </c>
      <c r="V103" s="165">
        <f>U103*H103</f>
        <v>0</v>
      </c>
      <c r="W103" s="165">
        <v>1.8</v>
      </c>
      <c r="X103" s="166">
        <f>W103*H103</f>
        <v>0.86399999999999999</v>
      </c>
      <c r="Y103" s="34"/>
      <c r="Z103" s="34"/>
      <c r="AA103" s="34"/>
      <c r="AB103" s="34"/>
      <c r="AC103" s="34"/>
      <c r="AD103" s="34"/>
      <c r="AE103" s="34"/>
      <c r="AR103" s="167" t="s">
        <v>126</v>
      </c>
      <c r="AT103" s="167" t="s">
        <v>164</v>
      </c>
      <c r="AU103" s="167" t="s">
        <v>84</v>
      </c>
      <c r="AY103" s="17" t="s">
        <v>125</v>
      </c>
      <c r="BE103" s="168">
        <f>IF(O103="základní",K103,0)</f>
        <v>0</v>
      </c>
      <c r="BF103" s="168">
        <f>IF(O103="snížená",K103,0)</f>
        <v>0</v>
      </c>
      <c r="BG103" s="168">
        <f>IF(O103="zákl. přenesená",K103,0)</f>
        <v>0</v>
      </c>
      <c r="BH103" s="168">
        <f>IF(O103="sníž. přenesená",K103,0)</f>
        <v>0</v>
      </c>
      <c r="BI103" s="168">
        <f>IF(O103="nulová",K103,0)</f>
        <v>0</v>
      </c>
      <c r="BJ103" s="17" t="s">
        <v>82</v>
      </c>
      <c r="BK103" s="168">
        <f>ROUND(P103*H103,2)</f>
        <v>0</v>
      </c>
      <c r="BL103" s="17" t="s">
        <v>126</v>
      </c>
      <c r="BM103" s="167" t="s">
        <v>257</v>
      </c>
    </row>
    <row r="104" spans="1:65" s="13" customFormat="1" ht="11.25">
      <c r="B104" s="211"/>
      <c r="C104" s="212"/>
      <c r="D104" s="192" t="s">
        <v>235</v>
      </c>
      <c r="E104" s="213" t="s">
        <v>20</v>
      </c>
      <c r="F104" s="214" t="s">
        <v>258</v>
      </c>
      <c r="G104" s="212"/>
      <c r="H104" s="215">
        <v>0.48</v>
      </c>
      <c r="I104" s="216"/>
      <c r="J104" s="216"/>
      <c r="K104" s="212"/>
      <c r="L104" s="212"/>
      <c r="M104" s="217"/>
      <c r="N104" s="218"/>
      <c r="O104" s="219"/>
      <c r="P104" s="219"/>
      <c r="Q104" s="219"/>
      <c r="R104" s="219"/>
      <c r="S104" s="219"/>
      <c r="T104" s="219"/>
      <c r="U104" s="219"/>
      <c r="V104" s="219"/>
      <c r="W104" s="219"/>
      <c r="X104" s="220"/>
      <c r="AT104" s="221" t="s">
        <v>235</v>
      </c>
      <c r="AU104" s="221" t="s">
        <v>84</v>
      </c>
      <c r="AV104" s="13" t="s">
        <v>84</v>
      </c>
      <c r="AW104" s="13" t="s">
        <v>5</v>
      </c>
      <c r="AX104" s="13" t="s">
        <v>82</v>
      </c>
      <c r="AY104" s="221" t="s">
        <v>125</v>
      </c>
    </row>
    <row r="105" spans="1:65" s="2" customFormat="1" ht="24.2" customHeight="1">
      <c r="A105" s="34"/>
      <c r="B105" s="35"/>
      <c r="C105" s="184" t="s">
        <v>171</v>
      </c>
      <c r="D105" s="184" t="s">
        <v>164</v>
      </c>
      <c r="E105" s="185" t="s">
        <v>259</v>
      </c>
      <c r="F105" s="186" t="s">
        <v>260</v>
      </c>
      <c r="G105" s="187" t="s">
        <v>261</v>
      </c>
      <c r="H105" s="188">
        <v>0.59099999999999997</v>
      </c>
      <c r="I105" s="189"/>
      <c r="J105" s="189"/>
      <c r="K105" s="190">
        <f>ROUND(P105*H105,2)</f>
        <v>0</v>
      </c>
      <c r="L105" s="186" t="s">
        <v>123</v>
      </c>
      <c r="M105" s="39"/>
      <c r="N105" s="191" t="s">
        <v>20</v>
      </c>
      <c r="O105" s="163" t="s">
        <v>43</v>
      </c>
      <c r="P105" s="164">
        <f>I105+J105</f>
        <v>0</v>
      </c>
      <c r="Q105" s="164">
        <f>ROUND(I105*H105,2)</f>
        <v>0</v>
      </c>
      <c r="R105" s="164">
        <f>ROUND(J105*H105,2)</f>
        <v>0</v>
      </c>
      <c r="S105" s="64"/>
      <c r="T105" s="165">
        <f>S105*H105</f>
        <v>0</v>
      </c>
      <c r="U105" s="165">
        <v>0</v>
      </c>
      <c r="V105" s="165">
        <f>U105*H105</f>
        <v>0</v>
      </c>
      <c r="W105" s="165">
        <v>0</v>
      </c>
      <c r="X105" s="166">
        <f>W105*H105</f>
        <v>0</v>
      </c>
      <c r="Y105" s="34"/>
      <c r="Z105" s="34"/>
      <c r="AA105" s="34"/>
      <c r="AB105" s="34"/>
      <c r="AC105" s="34"/>
      <c r="AD105" s="34"/>
      <c r="AE105" s="34"/>
      <c r="AR105" s="167" t="s">
        <v>126</v>
      </c>
      <c r="AT105" s="167" t="s">
        <v>164</v>
      </c>
      <c r="AU105" s="167" t="s">
        <v>84</v>
      </c>
      <c r="AY105" s="17" t="s">
        <v>125</v>
      </c>
      <c r="BE105" s="168">
        <f>IF(O105="základní",K105,0)</f>
        <v>0</v>
      </c>
      <c r="BF105" s="168">
        <f>IF(O105="snížená",K105,0)</f>
        <v>0</v>
      </c>
      <c r="BG105" s="168">
        <f>IF(O105="zákl. přenesená",K105,0)</f>
        <v>0</v>
      </c>
      <c r="BH105" s="168">
        <f>IF(O105="sníž. přenesená",K105,0)</f>
        <v>0</v>
      </c>
      <c r="BI105" s="168">
        <f>IF(O105="nulová",K105,0)</f>
        <v>0</v>
      </c>
      <c r="BJ105" s="17" t="s">
        <v>82</v>
      </c>
      <c r="BK105" s="168">
        <f>ROUND(P105*H105,2)</f>
        <v>0</v>
      </c>
      <c r="BL105" s="17" t="s">
        <v>126</v>
      </c>
      <c r="BM105" s="167" t="s">
        <v>262</v>
      </c>
    </row>
    <row r="106" spans="1:65" s="11" customFormat="1" ht="22.9" customHeight="1">
      <c r="B106" s="169"/>
      <c r="C106" s="170"/>
      <c r="D106" s="171" t="s">
        <v>73</v>
      </c>
      <c r="E106" s="209" t="s">
        <v>263</v>
      </c>
      <c r="F106" s="209" t="s">
        <v>264</v>
      </c>
      <c r="G106" s="170"/>
      <c r="H106" s="170"/>
      <c r="I106" s="173"/>
      <c r="J106" s="173"/>
      <c r="K106" s="210">
        <f>BK106</f>
        <v>0</v>
      </c>
      <c r="L106" s="170"/>
      <c r="M106" s="175"/>
      <c r="N106" s="176"/>
      <c r="O106" s="177"/>
      <c r="P106" s="177"/>
      <c r="Q106" s="178">
        <f>SUM(Q107:Q110)</f>
        <v>0</v>
      </c>
      <c r="R106" s="178">
        <f>SUM(R107:R110)</f>
        <v>0</v>
      </c>
      <c r="S106" s="177"/>
      <c r="T106" s="179">
        <f>SUM(T107:T110)</f>
        <v>0</v>
      </c>
      <c r="U106" s="177"/>
      <c r="V106" s="179">
        <f>SUM(V107:V110)</f>
        <v>0</v>
      </c>
      <c r="W106" s="177"/>
      <c r="X106" s="180">
        <f>SUM(X107:X110)</f>
        <v>0</v>
      </c>
      <c r="AR106" s="181" t="s">
        <v>82</v>
      </c>
      <c r="AT106" s="182" t="s">
        <v>73</v>
      </c>
      <c r="AU106" s="182" t="s">
        <v>82</v>
      </c>
      <c r="AY106" s="181" t="s">
        <v>125</v>
      </c>
      <c r="BK106" s="183">
        <f>SUM(BK107:BK110)</f>
        <v>0</v>
      </c>
    </row>
    <row r="107" spans="1:65" s="2" customFormat="1" ht="24.2" customHeight="1">
      <c r="A107" s="34"/>
      <c r="B107" s="35"/>
      <c r="C107" s="184" t="s">
        <v>175</v>
      </c>
      <c r="D107" s="184" t="s">
        <v>164</v>
      </c>
      <c r="E107" s="185" t="s">
        <v>265</v>
      </c>
      <c r="F107" s="186" t="s">
        <v>266</v>
      </c>
      <c r="G107" s="187" t="s">
        <v>261</v>
      </c>
      <c r="H107" s="188">
        <v>1.954</v>
      </c>
      <c r="I107" s="189"/>
      <c r="J107" s="189"/>
      <c r="K107" s="190">
        <f>ROUND(P107*H107,2)</f>
        <v>0</v>
      </c>
      <c r="L107" s="186" t="s">
        <v>123</v>
      </c>
      <c r="M107" s="39"/>
      <c r="N107" s="191" t="s">
        <v>20</v>
      </c>
      <c r="O107" s="163" t="s">
        <v>43</v>
      </c>
      <c r="P107" s="164">
        <f>I107+J107</f>
        <v>0</v>
      </c>
      <c r="Q107" s="164">
        <f>ROUND(I107*H107,2)</f>
        <v>0</v>
      </c>
      <c r="R107" s="164">
        <f>ROUND(J107*H107,2)</f>
        <v>0</v>
      </c>
      <c r="S107" s="64"/>
      <c r="T107" s="165">
        <f>S107*H107</f>
        <v>0</v>
      </c>
      <c r="U107" s="165">
        <v>0</v>
      </c>
      <c r="V107" s="165">
        <f>U107*H107</f>
        <v>0</v>
      </c>
      <c r="W107" s="165">
        <v>0</v>
      </c>
      <c r="X107" s="166">
        <f>W107*H107</f>
        <v>0</v>
      </c>
      <c r="Y107" s="34"/>
      <c r="Z107" s="34"/>
      <c r="AA107" s="34"/>
      <c r="AB107" s="34"/>
      <c r="AC107" s="34"/>
      <c r="AD107" s="34"/>
      <c r="AE107" s="34"/>
      <c r="AR107" s="167" t="s">
        <v>126</v>
      </c>
      <c r="AT107" s="167" t="s">
        <v>164</v>
      </c>
      <c r="AU107" s="167" t="s">
        <v>84</v>
      </c>
      <c r="AY107" s="17" t="s">
        <v>125</v>
      </c>
      <c r="BE107" s="168">
        <f>IF(O107="základní",K107,0)</f>
        <v>0</v>
      </c>
      <c r="BF107" s="168">
        <f>IF(O107="snížená",K107,0)</f>
        <v>0</v>
      </c>
      <c r="BG107" s="168">
        <f>IF(O107="zákl. přenesená",K107,0)</f>
        <v>0</v>
      </c>
      <c r="BH107" s="168">
        <f>IF(O107="sníž. přenesená",K107,0)</f>
        <v>0</v>
      </c>
      <c r="BI107" s="168">
        <f>IF(O107="nulová",K107,0)</f>
        <v>0</v>
      </c>
      <c r="BJ107" s="17" t="s">
        <v>82</v>
      </c>
      <c r="BK107" s="168">
        <f>ROUND(P107*H107,2)</f>
        <v>0</v>
      </c>
      <c r="BL107" s="17" t="s">
        <v>126</v>
      </c>
      <c r="BM107" s="167" t="s">
        <v>267</v>
      </c>
    </row>
    <row r="108" spans="1:65" s="2" customFormat="1" ht="24.2" customHeight="1">
      <c r="A108" s="34"/>
      <c r="B108" s="35"/>
      <c r="C108" s="184" t="s">
        <v>180</v>
      </c>
      <c r="D108" s="184" t="s">
        <v>164</v>
      </c>
      <c r="E108" s="185" t="s">
        <v>268</v>
      </c>
      <c r="F108" s="186" t="s">
        <v>269</v>
      </c>
      <c r="G108" s="187" t="s">
        <v>261</v>
      </c>
      <c r="H108" s="188">
        <v>19.54</v>
      </c>
      <c r="I108" s="189"/>
      <c r="J108" s="189"/>
      <c r="K108" s="190">
        <f>ROUND(P108*H108,2)</f>
        <v>0</v>
      </c>
      <c r="L108" s="186" t="s">
        <v>123</v>
      </c>
      <c r="M108" s="39"/>
      <c r="N108" s="191" t="s">
        <v>20</v>
      </c>
      <c r="O108" s="163" t="s">
        <v>43</v>
      </c>
      <c r="P108" s="164">
        <f>I108+J108</f>
        <v>0</v>
      </c>
      <c r="Q108" s="164">
        <f>ROUND(I108*H108,2)</f>
        <v>0</v>
      </c>
      <c r="R108" s="164">
        <f>ROUND(J108*H108,2)</f>
        <v>0</v>
      </c>
      <c r="S108" s="64"/>
      <c r="T108" s="165">
        <f>S108*H108</f>
        <v>0</v>
      </c>
      <c r="U108" s="165">
        <v>0</v>
      </c>
      <c r="V108" s="165">
        <f>U108*H108</f>
        <v>0</v>
      </c>
      <c r="W108" s="165">
        <v>0</v>
      </c>
      <c r="X108" s="166">
        <f>W108*H108</f>
        <v>0</v>
      </c>
      <c r="Y108" s="34"/>
      <c r="Z108" s="34"/>
      <c r="AA108" s="34"/>
      <c r="AB108" s="34"/>
      <c r="AC108" s="34"/>
      <c r="AD108" s="34"/>
      <c r="AE108" s="34"/>
      <c r="AR108" s="167" t="s">
        <v>126</v>
      </c>
      <c r="AT108" s="167" t="s">
        <v>164</v>
      </c>
      <c r="AU108" s="167" t="s">
        <v>84</v>
      </c>
      <c r="AY108" s="17" t="s">
        <v>125</v>
      </c>
      <c r="BE108" s="168">
        <f>IF(O108="základní",K108,0)</f>
        <v>0</v>
      </c>
      <c r="BF108" s="168">
        <f>IF(O108="snížená",K108,0)</f>
        <v>0</v>
      </c>
      <c r="BG108" s="168">
        <f>IF(O108="zákl. přenesená",K108,0)</f>
        <v>0</v>
      </c>
      <c r="BH108" s="168">
        <f>IF(O108="sníž. přenesená",K108,0)</f>
        <v>0</v>
      </c>
      <c r="BI108" s="168">
        <f>IF(O108="nulová",K108,0)</f>
        <v>0</v>
      </c>
      <c r="BJ108" s="17" t="s">
        <v>82</v>
      </c>
      <c r="BK108" s="168">
        <f>ROUND(P108*H108,2)</f>
        <v>0</v>
      </c>
      <c r="BL108" s="17" t="s">
        <v>126</v>
      </c>
      <c r="BM108" s="167" t="s">
        <v>270</v>
      </c>
    </row>
    <row r="109" spans="1:65" s="13" customFormat="1" ht="11.25">
      <c r="B109" s="211"/>
      <c r="C109" s="212"/>
      <c r="D109" s="192" t="s">
        <v>235</v>
      </c>
      <c r="E109" s="213" t="s">
        <v>20</v>
      </c>
      <c r="F109" s="214" t="s">
        <v>271</v>
      </c>
      <c r="G109" s="212"/>
      <c r="H109" s="215">
        <v>19.54</v>
      </c>
      <c r="I109" s="216"/>
      <c r="J109" s="216"/>
      <c r="K109" s="212"/>
      <c r="L109" s="212"/>
      <c r="M109" s="217"/>
      <c r="N109" s="218"/>
      <c r="O109" s="219"/>
      <c r="P109" s="219"/>
      <c r="Q109" s="219"/>
      <c r="R109" s="219"/>
      <c r="S109" s="219"/>
      <c r="T109" s="219"/>
      <c r="U109" s="219"/>
      <c r="V109" s="219"/>
      <c r="W109" s="219"/>
      <c r="X109" s="220"/>
      <c r="AT109" s="221" t="s">
        <v>235</v>
      </c>
      <c r="AU109" s="221" t="s">
        <v>84</v>
      </c>
      <c r="AV109" s="13" t="s">
        <v>84</v>
      </c>
      <c r="AW109" s="13" t="s">
        <v>5</v>
      </c>
      <c r="AX109" s="13" t="s">
        <v>82</v>
      </c>
      <c r="AY109" s="221" t="s">
        <v>125</v>
      </c>
    </row>
    <row r="110" spans="1:65" s="2" customFormat="1" ht="24.2" customHeight="1">
      <c r="A110" s="34"/>
      <c r="B110" s="35"/>
      <c r="C110" s="184" t="s">
        <v>184</v>
      </c>
      <c r="D110" s="184" t="s">
        <v>164</v>
      </c>
      <c r="E110" s="185" t="s">
        <v>272</v>
      </c>
      <c r="F110" s="186" t="s">
        <v>273</v>
      </c>
      <c r="G110" s="187" t="s">
        <v>261</v>
      </c>
      <c r="H110" s="188">
        <v>1.954</v>
      </c>
      <c r="I110" s="189"/>
      <c r="J110" s="189"/>
      <c r="K110" s="190">
        <f>ROUND(P110*H110,2)</f>
        <v>0</v>
      </c>
      <c r="L110" s="186" t="s">
        <v>123</v>
      </c>
      <c r="M110" s="39"/>
      <c r="N110" s="191" t="s">
        <v>20</v>
      </c>
      <c r="O110" s="163" t="s">
        <v>43</v>
      </c>
      <c r="P110" s="164">
        <f>I110+J110</f>
        <v>0</v>
      </c>
      <c r="Q110" s="164">
        <f>ROUND(I110*H110,2)</f>
        <v>0</v>
      </c>
      <c r="R110" s="164">
        <f>ROUND(J110*H110,2)</f>
        <v>0</v>
      </c>
      <c r="S110" s="64"/>
      <c r="T110" s="165">
        <f>S110*H110</f>
        <v>0</v>
      </c>
      <c r="U110" s="165">
        <v>0</v>
      </c>
      <c r="V110" s="165">
        <f>U110*H110</f>
        <v>0</v>
      </c>
      <c r="W110" s="165">
        <v>0</v>
      </c>
      <c r="X110" s="166">
        <f>W110*H110</f>
        <v>0</v>
      </c>
      <c r="Y110" s="34"/>
      <c r="Z110" s="34"/>
      <c r="AA110" s="34"/>
      <c r="AB110" s="34"/>
      <c r="AC110" s="34"/>
      <c r="AD110" s="34"/>
      <c r="AE110" s="34"/>
      <c r="AR110" s="167" t="s">
        <v>126</v>
      </c>
      <c r="AT110" s="167" t="s">
        <v>164</v>
      </c>
      <c r="AU110" s="167" t="s">
        <v>84</v>
      </c>
      <c r="AY110" s="17" t="s">
        <v>125</v>
      </c>
      <c r="BE110" s="168">
        <f>IF(O110="základní",K110,0)</f>
        <v>0</v>
      </c>
      <c r="BF110" s="168">
        <f>IF(O110="snížená",K110,0)</f>
        <v>0</v>
      </c>
      <c r="BG110" s="168">
        <f>IF(O110="zákl. přenesená",K110,0)</f>
        <v>0</v>
      </c>
      <c r="BH110" s="168">
        <f>IF(O110="sníž. přenesená",K110,0)</f>
        <v>0</v>
      </c>
      <c r="BI110" s="168">
        <f>IF(O110="nulová",K110,0)</f>
        <v>0</v>
      </c>
      <c r="BJ110" s="17" t="s">
        <v>82</v>
      </c>
      <c r="BK110" s="168">
        <f>ROUND(P110*H110,2)</f>
        <v>0</v>
      </c>
      <c r="BL110" s="17" t="s">
        <v>126</v>
      </c>
      <c r="BM110" s="167" t="s">
        <v>274</v>
      </c>
    </row>
    <row r="111" spans="1:65" s="11" customFormat="1" ht="25.9" customHeight="1">
      <c r="B111" s="169"/>
      <c r="C111" s="170"/>
      <c r="D111" s="171" t="s">
        <v>73</v>
      </c>
      <c r="E111" s="172" t="s">
        <v>275</v>
      </c>
      <c r="F111" s="172" t="s">
        <v>276</v>
      </c>
      <c r="G111" s="170"/>
      <c r="H111" s="170"/>
      <c r="I111" s="173"/>
      <c r="J111" s="173"/>
      <c r="K111" s="174">
        <f>BK111</f>
        <v>0</v>
      </c>
      <c r="L111" s="170"/>
      <c r="M111" s="175"/>
      <c r="N111" s="176"/>
      <c r="O111" s="177"/>
      <c r="P111" s="177"/>
      <c r="Q111" s="178">
        <f>Q112</f>
        <v>0</v>
      </c>
      <c r="R111" s="178">
        <f>R112</f>
        <v>0</v>
      </c>
      <c r="S111" s="177"/>
      <c r="T111" s="179">
        <f>T112</f>
        <v>0</v>
      </c>
      <c r="U111" s="177"/>
      <c r="V111" s="179">
        <f>V112</f>
        <v>0.30826846299999994</v>
      </c>
      <c r="W111" s="177"/>
      <c r="X111" s="180">
        <f>X112</f>
        <v>0</v>
      </c>
      <c r="AR111" s="181" t="s">
        <v>84</v>
      </c>
      <c r="AT111" s="182" t="s">
        <v>73</v>
      </c>
      <c r="AU111" s="182" t="s">
        <v>74</v>
      </c>
      <c r="AY111" s="181" t="s">
        <v>125</v>
      </c>
      <c r="BK111" s="183">
        <f>BK112</f>
        <v>0</v>
      </c>
    </row>
    <row r="112" spans="1:65" s="11" customFormat="1" ht="22.9" customHeight="1">
      <c r="B112" s="169"/>
      <c r="C112" s="170"/>
      <c r="D112" s="171" t="s">
        <v>73</v>
      </c>
      <c r="E112" s="209" t="s">
        <v>277</v>
      </c>
      <c r="F112" s="209" t="s">
        <v>278</v>
      </c>
      <c r="G112" s="170"/>
      <c r="H112" s="170"/>
      <c r="I112" s="173"/>
      <c r="J112" s="173"/>
      <c r="K112" s="210">
        <f>BK112</f>
        <v>0</v>
      </c>
      <c r="L112" s="170"/>
      <c r="M112" s="175"/>
      <c r="N112" s="176"/>
      <c r="O112" s="177"/>
      <c r="P112" s="177"/>
      <c r="Q112" s="178">
        <f>SUM(Q113:Q132)</f>
        <v>0</v>
      </c>
      <c r="R112" s="178">
        <f>SUM(R113:R132)</f>
        <v>0</v>
      </c>
      <c r="S112" s="177"/>
      <c r="T112" s="179">
        <f>SUM(T113:T132)</f>
        <v>0</v>
      </c>
      <c r="U112" s="177"/>
      <c r="V112" s="179">
        <f>SUM(V113:V132)</f>
        <v>0.30826846299999994</v>
      </c>
      <c r="W112" s="177"/>
      <c r="X112" s="180">
        <f>SUM(X113:X132)</f>
        <v>0</v>
      </c>
      <c r="AR112" s="181" t="s">
        <v>84</v>
      </c>
      <c r="AT112" s="182" t="s">
        <v>73</v>
      </c>
      <c r="AU112" s="182" t="s">
        <v>82</v>
      </c>
      <c r="AY112" s="181" t="s">
        <v>125</v>
      </c>
      <c r="BK112" s="183">
        <f>SUM(BK113:BK132)</f>
        <v>0</v>
      </c>
    </row>
    <row r="113" spans="1:65" s="2" customFormat="1" ht="24.2" customHeight="1">
      <c r="A113" s="34"/>
      <c r="B113" s="35"/>
      <c r="C113" s="184" t="s">
        <v>9</v>
      </c>
      <c r="D113" s="184" t="s">
        <v>164</v>
      </c>
      <c r="E113" s="185" t="s">
        <v>279</v>
      </c>
      <c r="F113" s="186" t="s">
        <v>280</v>
      </c>
      <c r="G113" s="187" t="s">
        <v>223</v>
      </c>
      <c r="H113" s="188">
        <v>222.25</v>
      </c>
      <c r="I113" s="189"/>
      <c r="J113" s="189"/>
      <c r="K113" s="190">
        <f>ROUND(P113*H113,2)</f>
        <v>0</v>
      </c>
      <c r="L113" s="186" t="s">
        <v>123</v>
      </c>
      <c r="M113" s="39"/>
      <c r="N113" s="191" t="s">
        <v>20</v>
      </c>
      <c r="O113" s="163" t="s">
        <v>43</v>
      </c>
      <c r="P113" s="164">
        <f>I113+J113</f>
        <v>0</v>
      </c>
      <c r="Q113" s="164">
        <f>ROUND(I113*H113,2)</f>
        <v>0</v>
      </c>
      <c r="R113" s="164">
        <f>ROUND(J113*H113,2)</f>
        <v>0</v>
      </c>
      <c r="S113" s="64"/>
      <c r="T113" s="165">
        <f>S113*H113</f>
        <v>0</v>
      </c>
      <c r="U113" s="165">
        <v>0</v>
      </c>
      <c r="V113" s="165">
        <f>U113*H113</f>
        <v>0</v>
      </c>
      <c r="W113" s="165">
        <v>0</v>
      </c>
      <c r="X113" s="166">
        <f>W113*H113</f>
        <v>0</v>
      </c>
      <c r="Y113" s="34"/>
      <c r="Z113" s="34"/>
      <c r="AA113" s="34"/>
      <c r="AB113" s="34"/>
      <c r="AC113" s="34"/>
      <c r="AD113" s="34"/>
      <c r="AE113" s="34"/>
      <c r="AR113" s="167" t="s">
        <v>167</v>
      </c>
      <c r="AT113" s="167" t="s">
        <v>164</v>
      </c>
      <c r="AU113" s="167" t="s">
        <v>84</v>
      </c>
      <c r="AY113" s="17" t="s">
        <v>125</v>
      </c>
      <c r="BE113" s="168">
        <f>IF(O113="základní",K113,0)</f>
        <v>0</v>
      </c>
      <c r="BF113" s="168">
        <f>IF(O113="snížená",K113,0)</f>
        <v>0</v>
      </c>
      <c r="BG113" s="168">
        <f>IF(O113="zákl. přenesená",K113,0)</f>
        <v>0</v>
      </c>
      <c r="BH113" s="168">
        <f>IF(O113="sníž. přenesená",K113,0)</f>
        <v>0</v>
      </c>
      <c r="BI113" s="168">
        <f>IF(O113="nulová",K113,0)</f>
        <v>0</v>
      </c>
      <c r="BJ113" s="17" t="s">
        <v>82</v>
      </c>
      <c r="BK113" s="168">
        <f>ROUND(P113*H113,2)</f>
        <v>0</v>
      </c>
      <c r="BL113" s="17" t="s">
        <v>167</v>
      </c>
      <c r="BM113" s="167" t="s">
        <v>281</v>
      </c>
    </row>
    <row r="114" spans="1:65" s="13" customFormat="1" ht="11.25">
      <c r="B114" s="211"/>
      <c r="C114" s="212"/>
      <c r="D114" s="192" t="s">
        <v>235</v>
      </c>
      <c r="E114" s="213" t="s">
        <v>20</v>
      </c>
      <c r="F114" s="214" t="s">
        <v>244</v>
      </c>
      <c r="G114" s="212"/>
      <c r="H114" s="215">
        <v>222.25</v>
      </c>
      <c r="I114" s="216"/>
      <c r="J114" s="216"/>
      <c r="K114" s="212"/>
      <c r="L114" s="212"/>
      <c r="M114" s="217"/>
      <c r="N114" s="218"/>
      <c r="O114" s="219"/>
      <c r="P114" s="219"/>
      <c r="Q114" s="219"/>
      <c r="R114" s="219"/>
      <c r="S114" s="219"/>
      <c r="T114" s="219"/>
      <c r="U114" s="219"/>
      <c r="V114" s="219"/>
      <c r="W114" s="219"/>
      <c r="X114" s="220"/>
      <c r="AT114" s="221" t="s">
        <v>235</v>
      </c>
      <c r="AU114" s="221" t="s">
        <v>84</v>
      </c>
      <c r="AV114" s="13" t="s">
        <v>84</v>
      </c>
      <c r="AW114" s="13" t="s">
        <v>5</v>
      </c>
      <c r="AX114" s="13" t="s">
        <v>82</v>
      </c>
      <c r="AY114" s="221" t="s">
        <v>125</v>
      </c>
    </row>
    <row r="115" spans="1:65" s="2" customFormat="1" ht="24.2" customHeight="1">
      <c r="A115" s="34"/>
      <c r="B115" s="35"/>
      <c r="C115" s="153" t="s">
        <v>167</v>
      </c>
      <c r="D115" s="153" t="s">
        <v>119</v>
      </c>
      <c r="E115" s="154" t="s">
        <v>282</v>
      </c>
      <c r="F115" s="155" t="s">
        <v>283</v>
      </c>
      <c r="G115" s="156" t="s">
        <v>223</v>
      </c>
      <c r="H115" s="157">
        <v>233.363</v>
      </c>
      <c r="I115" s="158"/>
      <c r="J115" s="159"/>
      <c r="K115" s="160">
        <f>ROUND(P115*H115,2)</f>
        <v>0</v>
      </c>
      <c r="L115" s="155" t="s">
        <v>123</v>
      </c>
      <c r="M115" s="161"/>
      <c r="N115" s="162" t="s">
        <v>20</v>
      </c>
      <c r="O115" s="163" t="s">
        <v>43</v>
      </c>
      <c r="P115" s="164">
        <f>I115+J115</f>
        <v>0</v>
      </c>
      <c r="Q115" s="164">
        <f>ROUND(I115*H115,2)</f>
        <v>0</v>
      </c>
      <c r="R115" s="164">
        <f>ROUND(J115*H115,2)</f>
        <v>0</v>
      </c>
      <c r="S115" s="64"/>
      <c r="T115" s="165">
        <f>S115*H115</f>
        <v>0</v>
      </c>
      <c r="U115" s="165">
        <v>9.9999999999999995E-7</v>
      </c>
      <c r="V115" s="165">
        <f>U115*H115</f>
        <v>2.3336299999999999E-4</v>
      </c>
      <c r="W115" s="165">
        <v>0</v>
      </c>
      <c r="X115" s="166">
        <f>W115*H115</f>
        <v>0</v>
      </c>
      <c r="Y115" s="34"/>
      <c r="Z115" s="34"/>
      <c r="AA115" s="34"/>
      <c r="AB115" s="34"/>
      <c r="AC115" s="34"/>
      <c r="AD115" s="34"/>
      <c r="AE115" s="34"/>
      <c r="AR115" s="167" t="s">
        <v>284</v>
      </c>
      <c r="AT115" s="167" t="s">
        <v>119</v>
      </c>
      <c r="AU115" s="167" t="s">
        <v>84</v>
      </c>
      <c r="AY115" s="17" t="s">
        <v>125</v>
      </c>
      <c r="BE115" s="168">
        <f>IF(O115="základní",K115,0)</f>
        <v>0</v>
      </c>
      <c r="BF115" s="168">
        <f>IF(O115="snížená",K115,0)</f>
        <v>0</v>
      </c>
      <c r="BG115" s="168">
        <f>IF(O115="zákl. přenesená",K115,0)</f>
        <v>0</v>
      </c>
      <c r="BH115" s="168">
        <f>IF(O115="sníž. přenesená",K115,0)</f>
        <v>0</v>
      </c>
      <c r="BI115" s="168">
        <f>IF(O115="nulová",K115,0)</f>
        <v>0</v>
      </c>
      <c r="BJ115" s="17" t="s">
        <v>82</v>
      </c>
      <c r="BK115" s="168">
        <f>ROUND(P115*H115,2)</f>
        <v>0</v>
      </c>
      <c r="BL115" s="17" t="s">
        <v>167</v>
      </c>
      <c r="BM115" s="167" t="s">
        <v>285</v>
      </c>
    </row>
    <row r="116" spans="1:65" s="13" customFormat="1" ht="11.25">
      <c r="B116" s="211"/>
      <c r="C116" s="212"/>
      <c r="D116" s="192" t="s">
        <v>235</v>
      </c>
      <c r="E116" s="213" t="s">
        <v>20</v>
      </c>
      <c r="F116" s="214" t="s">
        <v>286</v>
      </c>
      <c r="G116" s="212"/>
      <c r="H116" s="215">
        <v>233.363</v>
      </c>
      <c r="I116" s="216"/>
      <c r="J116" s="216"/>
      <c r="K116" s="212"/>
      <c r="L116" s="212"/>
      <c r="M116" s="217"/>
      <c r="N116" s="218"/>
      <c r="O116" s="219"/>
      <c r="P116" s="219"/>
      <c r="Q116" s="219"/>
      <c r="R116" s="219"/>
      <c r="S116" s="219"/>
      <c r="T116" s="219"/>
      <c r="U116" s="219"/>
      <c r="V116" s="219"/>
      <c r="W116" s="219"/>
      <c r="X116" s="220"/>
      <c r="AT116" s="221" t="s">
        <v>235</v>
      </c>
      <c r="AU116" s="221" t="s">
        <v>84</v>
      </c>
      <c r="AV116" s="13" t="s">
        <v>84</v>
      </c>
      <c r="AW116" s="13" t="s">
        <v>5</v>
      </c>
      <c r="AX116" s="13" t="s">
        <v>82</v>
      </c>
      <c r="AY116" s="221" t="s">
        <v>125</v>
      </c>
    </row>
    <row r="117" spans="1:65" s="2" customFormat="1" ht="24.2" customHeight="1">
      <c r="A117" s="34"/>
      <c r="B117" s="35"/>
      <c r="C117" s="184" t="s">
        <v>194</v>
      </c>
      <c r="D117" s="184" t="s">
        <v>164</v>
      </c>
      <c r="E117" s="185" t="s">
        <v>287</v>
      </c>
      <c r="F117" s="186" t="s">
        <v>288</v>
      </c>
      <c r="G117" s="187" t="s">
        <v>223</v>
      </c>
      <c r="H117" s="188">
        <v>664.81</v>
      </c>
      <c r="I117" s="189"/>
      <c r="J117" s="189"/>
      <c r="K117" s="190">
        <f>ROUND(P117*H117,2)</f>
        <v>0</v>
      </c>
      <c r="L117" s="186" t="s">
        <v>123</v>
      </c>
      <c r="M117" s="39"/>
      <c r="N117" s="191" t="s">
        <v>20</v>
      </c>
      <c r="O117" s="163" t="s">
        <v>43</v>
      </c>
      <c r="P117" s="164">
        <f>I117+J117</f>
        <v>0</v>
      </c>
      <c r="Q117" s="164">
        <f>ROUND(I117*H117,2)</f>
        <v>0</v>
      </c>
      <c r="R117" s="164">
        <f>ROUND(J117*H117,2)</f>
        <v>0</v>
      </c>
      <c r="S117" s="64"/>
      <c r="T117" s="165">
        <f>S117*H117</f>
        <v>0</v>
      </c>
      <c r="U117" s="165">
        <v>2.0000000000000001E-4</v>
      </c>
      <c r="V117" s="165">
        <f>U117*H117</f>
        <v>0.132962</v>
      </c>
      <c r="W117" s="165">
        <v>0</v>
      </c>
      <c r="X117" s="166">
        <f>W117*H117</f>
        <v>0</v>
      </c>
      <c r="Y117" s="34"/>
      <c r="Z117" s="34"/>
      <c r="AA117" s="34"/>
      <c r="AB117" s="34"/>
      <c r="AC117" s="34"/>
      <c r="AD117" s="34"/>
      <c r="AE117" s="34"/>
      <c r="AR117" s="167" t="s">
        <v>167</v>
      </c>
      <c r="AT117" s="167" t="s">
        <v>164</v>
      </c>
      <c r="AU117" s="167" t="s">
        <v>84</v>
      </c>
      <c r="AY117" s="17" t="s">
        <v>125</v>
      </c>
      <c r="BE117" s="168">
        <f>IF(O117="základní",K117,0)</f>
        <v>0</v>
      </c>
      <c r="BF117" s="168">
        <f>IF(O117="snížená",K117,0)</f>
        <v>0</v>
      </c>
      <c r="BG117" s="168">
        <f>IF(O117="zákl. přenesená",K117,0)</f>
        <v>0</v>
      </c>
      <c r="BH117" s="168">
        <f>IF(O117="sníž. přenesená",K117,0)</f>
        <v>0</v>
      </c>
      <c r="BI117" s="168">
        <f>IF(O117="nulová",K117,0)</f>
        <v>0</v>
      </c>
      <c r="BJ117" s="17" t="s">
        <v>82</v>
      </c>
      <c r="BK117" s="168">
        <f>ROUND(P117*H117,2)</f>
        <v>0</v>
      </c>
      <c r="BL117" s="17" t="s">
        <v>167</v>
      </c>
      <c r="BM117" s="167" t="s">
        <v>289</v>
      </c>
    </row>
    <row r="118" spans="1:65" s="13" customFormat="1" ht="11.25">
      <c r="B118" s="211"/>
      <c r="C118" s="212"/>
      <c r="D118" s="192" t="s">
        <v>235</v>
      </c>
      <c r="E118" s="213" t="s">
        <v>20</v>
      </c>
      <c r="F118" s="214" t="s">
        <v>290</v>
      </c>
      <c r="G118" s="212"/>
      <c r="H118" s="215">
        <v>162.03</v>
      </c>
      <c r="I118" s="216"/>
      <c r="J118" s="216"/>
      <c r="K118" s="212"/>
      <c r="L118" s="212"/>
      <c r="M118" s="217"/>
      <c r="N118" s="218"/>
      <c r="O118" s="219"/>
      <c r="P118" s="219"/>
      <c r="Q118" s="219"/>
      <c r="R118" s="219"/>
      <c r="S118" s="219"/>
      <c r="T118" s="219"/>
      <c r="U118" s="219"/>
      <c r="V118" s="219"/>
      <c r="W118" s="219"/>
      <c r="X118" s="220"/>
      <c r="AT118" s="221" t="s">
        <v>235</v>
      </c>
      <c r="AU118" s="221" t="s">
        <v>84</v>
      </c>
      <c r="AV118" s="13" t="s">
        <v>84</v>
      </c>
      <c r="AW118" s="13" t="s">
        <v>5</v>
      </c>
      <c r="AX118" s="13" t="s">
        <v>74</v>
      </c>
      <c r="AY118" s="221" t="s">
        <v>125</v>
      </c>
    </row>
    <row r="119" spans="1:65" s="13" customFormat="1" ht="11.25">
      <c r="B119" s="211"/>
      <c r="C119" s="212"/>
      <c r="D119" s="192" t="s">
        <v>235</v>
      </c>
      <c r="E119" s="213" t="s">
        <v>20</v>
      </c>
      <c r="F119" s="214" t="s">
        <v>291</v>
      </c>
      <c r="G119" s="212"/>
      <c r="H119" s="215">
        <v>70.36</v>
      </c>
      <c r="I119" s="216"/>
      <c r="J119" s="216"/>
      <c r="K119" s="212"/>
      <c r="L119" s="212"/>
      <c r="M119" s="217"/>
      <c r="N119" s="218"/>
      <c r="O119" s="219"/>
      <c r="P119" s="219"/>
      <c r="Q119" s="219"/>
      <c r="R119" s="219"/>
      <c r="S119" s="219"/>
      <c r="T119" s="219"/>
      <c r="U119" s="219"/>
      <c r="V119" s="219"/>
      <c r="W119" s="219"/>
      <c r="X119" s="220"/>
      <c r="AT119" s="221" t="s">
        <v>235</v>
      </c>
      <c r="AU119" s="221" t="s">
        <v>84</v>
      </c>
      <c r="AV119" s="13" t="s">
        <v>84</v>
      </c>
      <c r="AW119" s="13" t="s">
        <v>5</v>
      </c>
      <c r="AX119" s="13" t="s">
        <v>74</v>
      </c>
      <c r="AY119" s="221" t="s">
        <v>125</v>
      </c>
    </row>
    <row r="120" spans="1:65" s="13" customFormat="1" ht="11.25">
      <c r="B120" s="211"/>
      <c r="C120" s="212"/>
      <c r="D120" s="192" t="s">
        <v>235</v>
      </c>
      <c r="E120" s="213" t="s">
        <v>20</v>
      </c>
      <c r="F120" s="214" t="s">
        <v>292</v>
      </c>
      <c r="G120" s="212"/>
      <c r="H120" s="215">
        <v>173.56</v>
      </c>
      <c r="I120" s="216"/>
      <c r="J120" s="216"/>
      <c r="K120" s="212"/>
      <c r="L120" s="212"/>
      <c r="M120" s="217"/>
      <c r="N120" s="218"/>
      <c r="O120" s="219"/>
      <c r="P120" s="219"/>
      <c r="Q120" s="219"/>
      <c r="R120" s="219"/>
      <c r="S120" s="219"/>
      <c r="T120" s="219"/>
      <c r="U120" s="219"/>
      <c r="V120" s="219"/>
      <c r="W120" s="219"/>
      <c r="X120" s="220"/>
      <c r="AT120" s="221" t="s">
        <v>235</v>
      </c>
      <c r="AU120" s="221" t="s">
        <v>84</v>
      </c>
      <c r="AV120" s="13" t="s">
        <v>84</v>
      </c>
      <c r="AW120" s="13" t="s">
        <v>5</v>
      </c>
      <c r="AX120" s="13" t="s">
        <v>74</v>
      </c>
      <c r="AY120" s="221" t="s">
        <v>125</v>
      </c>
    </row>
    <row r="121" spans="1:65" s="13" customFormat="1" ht="11.25">
      <c r="B121" s="211"/>
      <c r="C121" s="212"/>
      <c r="D121" s="192" t="s">
        <v>235</v>
      </c>
      <c r="E121" s="213" t="s">
        <v>20</v>
      </c>
      <c r="F121" s="214" t="s">
        <v>293</v>
      </c>
      <c r="G121" s="212"/>
      <c r="H121" s="215">
        <v>82.94</v>
      </c>
      <c r="I121" s="216"/>
      <c r="J121" s="216"/>
      <c r="K121" s="212"/>
      <c r="L121" s="212"/>
      <c r="M121" s="217"/>
      <c r="N121" s="218"/>
      <c r="O121" s="219"/>
      <c r="P121" s="219"/>
      <c r="Q121" s="219"/>
      <c r="R121" s="219"/>
      <c r="S121" s="219"/>
      <c r="T121" s="219"/>
      <c r="U121" s="219"/>
      <c r="V121" s="219"/>
      <c r="W121" s="219"/>
      <c r="X121" s="220"/>
      <c r="AT121" s="221" t="s">
        <v>235</v>
      </c>
      <c r="AU121" s="221" t="s">
        <v>84</v>
      </c>
      <c r="AV121" s="13" t="s">
        <v>84</v>
      </c>
      <c r="AW121" s="13" t="s">
        <v>5</v>
      </c>
      <c r="AX121" s="13" t="s">
        <v>74</v>
      </c>
      <c r="AY121" s="221" t="s">
        <v>125</v>
      </c>
    </row>
    <row r="122" spans="1:65" s="13" customFormat="1" ht="11.25">
      <c r="B122" s="211"/>
      <c r="C122" s="212"/>
      <c r="D122" s="192" t="s">
        <v>235</v>
      </c>
      <c r="E122" s="213" t="s">
        <v>20</v>
      </c>
      <c r="F122" s="214" t="s">
        <v>294</v>
      </c>
      <c r="G122" s="212"/>
      <c r="H122" s="215">
        <v>175.92</v>
      </c>
      <c r="I122" s="216"/>
      <c r="J122" s="216"/>
      <c r="K122" s="212"/>
      <c r="L122" s="212"/>
      <c r="M122" s="217"/>
      <c r="N122" s="218"/>
      <c r="O122" s="219"/>
      <c r="P122" s="219"/>
      <c r="Q122" s="219"/>
      <c r="R122" s="219"/>
      <c r="S122" s="219"/>
      <c r="T122" s="219"/>
      <c r="U122" s="219"/>
      <c r="V122" s="219"/>
      <c r="W122" s="219"/>
      <c r="X122" s="220"/>
      <c r="AT122" s="221" t="s">
        <v>235</v>
      </c>
      <c r="AU122" s="221" t="s">
        <v>84</v>
      </c>
      <c r="AV122" s="13" t="s">
        <v>84</v>
      </c>
      <c r="AW122" s="13" t="s">
        <v>5</v>
      </c>
      <c r="AX122" s="13" t="s">
        <v>74</v>
      </c>
      <c r="AY122" s="221" t="s">
        <v>125</v>
      </c>
    </row>
    <row r="123" spans="1:65" s="14" customFormat="1" ht="11.25">
      <c r="B123" s="222"/>
      <c r="C123" s="223"/>
      <c r="D123" s="192" t="s">
        <v>235</v>
      </c>
      <c r="E123" s="224" t="s">
        <v>20</v>
      </c>
      <c r="F123" s="225" t="s">
        <v>295</v>
      </c>
      <c r="G123" s="223"/>
      <c r="H123" s="226">
        <v>664.81</v>
      </c>
      <c r="I123" s="227"/>
      <c r="J123" s="227"/>
      <c r="K123" s="223"/>
      <c r="L123" s="223"/>
      <c r="M123" s="228"/>
      <c r="N123" s="229"/>
      <c r="O123" s="230"/>
      <c r="P123" s="230"/>
      <c r="Q123" s="230"/>
      <c r="R123" s="230"/>
      <c r="S123" s="230"/>
      <c r="T123" s="230"/>
      <c r="U123" s="230"/>
      <c r="V123" s="230"/>
      <c r="W123" s="230"/>
      <c r="X123" s="231"/>
      <c r="AT123" s="232" t="s">
        <v>235</v>
      </c>
      <c r="AU123" s="232" t="s">
        <v>84</v>
      </c>
      <c r="AV123" s="14" t="s">
        <v>126</v>
      </c>
      <c r="AW123" s="14" t="s">
        <v>5</v>
      </c>
      <c r="AX123" s="14" t="s">
        <v>82</v>
      </c>
      <c r="AY123" s="232" t="s">
        <v>125</v>
      </c>
    </row>
    <row r="124" spans="1:65" s="2" customFormat="1" ht="24.2" customHeight="1">
      <c r="A124" s="34"/>
      <c r="B124" s="35"/>
      <c r="C124" s="184" t="s">
        <v>198</v>
      </c>
      <c r="D124" s="184" t="s">
        <v>164</v>
      </c>
      <c r="E124" s="185" t="s">
        <v>296</v>
      </c>
      <c r="F124" s="186" t="s">
        <v>297</v>
      </c>
      <c r="G124" s="187" t="s">
        <v>223</v>
      </c>
      <c r="H124" s="188">
        <v>222.25</v>
      </c>
      <c r="I124" s="189"/>
      <c r="J124" s="189"/>
      <c r="K124" s="190">
        <f>ROUND(P124*H124,2)</f>
        <v>0</v>
      </c>
      <c r="L124" s="186" t="s">
        <v>123</v>
      </c>
      <c r="M124" s="39"/>
      <c r="N124" s="191" t="s">
        <v>20</v>
      </c>
      <c r="O124" s="163" t="s">
        <v>43</v>
      </c>
      <c r="P124" s="164">
        <f>I124+J124</f>
        <v>0</v>
      </c>
      <c r="Q124" s="164">
        <f>ROUND(I124*H124,2)</f>
        <v>0</v>
      </c>
      <c r="R124" s="164">
        <f>ROUND(J124*H124,2)</f>
        <v>0</v>
      </c>
      <c r="S124" s="64"/>
      <c r="T124" s="165">
        <f>S124*H124</f>
        <v>0</v>
      </c>
      <c r="U124" s="165">
        <v>1.0000000000000001E-5</v>
      </c>
      <c r="V124" s="165">
        <f>U124*H124</f>
        <v>2.2225000000000001E-3</v>
      </c>
      <c r="W124" s="165">
        <v>0</v>
      </c>
      <c r="X124" s="166">
        <f>W124*H124</f>
        <v>0</v>
      </c>
      <c r="Y124" s="34"/>
      <c r="Z124" s="34"/>
      <c r="AA124" s="34"/>
      <c r="AB124" s="34"/>
      <c r="AC124" s="34"/>
      <c r="AD124" s="34"/>
      <c r="AE124" s="34"/>
      <c r="AR124" s="167" t="s">
        <v>167</v>
      </c>
      <c r="AT124" s="167" t="s">
        <v>164</v>
      </c>
      <c r="AU124" s="167" t="s">
        <v>84</v>
      </c>
      <c r="AY124" s="17" t="s">
        <v>125</v>
      </c>
      <c r="BE124" s="168">
        <f>IF(O124="základní",K124,0)</f>
        <v>0</v>
      </c>
      <c r="BF124" s="168">
        <f>IF(O124="snížená",K124,0)</f>
        <v>0</v>
      </c>
      <c r="BG124" s="168">
        <f>IF(O124="zákl. přenesená",K124,0)</f>
        <v>0</v>
      </c>
      <c r="BH124" s="168">
        <f>IF(O124="sníž. přenesená",K124,0)</f>
        <v>0</v>
      </c>
      <c r="BI124" s="168">
        <f>IF(O124="nulová",K124,0)</f>
        <v>0</v>
      </c>
      <c r="BJ124" s="17" t="s">
        <v>82</v>
      </c>
      <c r="BK124" s="168">
        <f>ROUND(P124*H124,2)</f>
        <v>0</v>
      </c>
      <c r="BL124" s="17" t="s">
        <v>167</v>
      </c>
      <c r="BM124" s="167" t="s">
        <v>298</v>
      </c>
    </row>
    <row r="125" spans="1:65" s="13" customFormat="1" ht="11.25">
      <c r="B125" s="211"/>
      <c r="C125" s="212"/>
      <c r="D125" s="192" t="s">
        <v>235</v>
      </c>
      <c r="E125" s="213" t="s">
        <v>20</v>
      </c>
      <c r="F125" s="214" t="s">
        <v>244</v>
      </c>
      <c r="G125" s="212"/>
      <c r="H125" s="215">
        <v>222.25</v>
      </c>
      <c r="I125" s="216"/>
      <c r="J125" s="216"/>
      <c r="K125" s="212"/>
      <c r="L125" s="212"/>
      <c r="M125" s="217"/>
      <c r="N125" s="218"/>
      <c r="O125" s="219"/>
      <c r="P125" s="219"/>
      <c r="Q125" s="219"/>
      <c r="R125" s="219"/>
      <c r="S125" s="219"/>
      <c r="T125" s="219"/>
      <c r="U125" s="219"/>
      <c r="V125" s="219"/>
      <c r="W125" s="219"/>
      <c r="X125" s="220"/>
      <c r="AT125" s="221" t="s">
        <v>235</v>
      </c>
      <c r="AU125" s="221" t="s">
        <v>84</v>
      </c>
      <c r="AV125" s="13" t="s">
        <v>84</v>
      </c>
      <c r="AW125" s="13" t="s">
        <v>5</v>
      </c>
      <c r="AX125" s="13" t="s">
        <v>82</v>
      </c>
      <c r="AY125" s="221" t="s">
        <v>125</v>
      </c>
    </row>
    <row r="126" spans="1:65" s="2" customFormat="1" ht="24">
      <c r="A126" s="34"/>
      <c r="B126" s="35"/>
      <c r="C126" s="184" t="s">
        <v>202</v>
      </c>
      <c r="D126" s="184" t="s">
        <v>164</v>
      </c>
      <c r="E126" s="185" t="s">
        <v>299</v>
      </c>
      <c r="F126" s="186" t="s">
        <v>300</v>
      </c>
      <c r="G126" s="187" t="s">
        <v>223</v>
      </c>
      <c r="H126" s="188">
        <v>664.81</v>
      </c>
      <c r="I126" s="189"/>
      <c r="J126" s="189"/>
      <c r="K126" s="190">
        <f>ROUND(P126*H126,2)</f>
        <v>0</v>
      </c>
      <c r="L126" s="186" t="s">
        <v>123</v>
      </c>
      <c r="M126" s="39"/>
      <c r="N126" s="191" t="s">
        <v>20</v>
      </c>
      <c r="O126" s="163" t="s">
        <v>43</v>
      </c>
      <c r="P126" s="164">
        <f>I126+J126</f>
        <v>0</v>
      </c>
      <c r="Q126" s="164">
        <f>ROUND(I126*H126,2)</f>
        <v>0</v>
      </c>
      <c r="R126" s="164">
        <f>ROUND(J126*H126,2)</f>
        <v>0</v>
      </c>
      <c r="S126" s="64"/>
      <c r="T126" s="165">
        <f>S126*H126</f>
        <v>0</v>
      </c>
      <c r="U126" s="165">
        <v>2.5999999999999998E-4</v>
      </c>
      <c r="V126" s="165">
        <f>U126*H126</f>
        <v>0.17285059999999997</v>
      </c>
      <c r="W126" s="165">
        <v>0</v>
      </c>
      <c r="X126" s="166">
        <f>W126*H126</f>
        <v>0</v>
      </c>
      <c r="Y126" s="34"/>
      <c r="Z126" s="34"/>
      <c r="AA126" s="34"/>
      <c r="AB126" s="34"/>
      <c r="AC126" s="34"/>
      <c r="AD126" s="34"/>
      <c r="AE126" s="34"/>
      <c r="AR126" s="167" t="s">
        <v>167</v>
      </c>
      <c r="AT126" s="167" t="s">
        <v>164</v>
      </c>
      <c r="AU126" s="167" t="s">
        <v>84</v>
      </c>
      <c r="AY126" s="17" t="s">
        <v>125</v>
      </c>
      <c r="BE126" s="168">
        <f>IF(O126="základní",K126,0)</f>
        <v>0</v>
      </c>
      <c r="BF126" s="168">
        <f>IF(O126="snížená",K126,0)</f>
        <v>0</v>
      </c>
      <c r="BG126" s="168">
        <f>IF(O126="zákl. přenesená",K126,0)</f>
        <v>0</v>
      </c>
      <c r="BH126" s="168">
        <f>IF(O126="sníž. přenesená",K126,0)</f>
        <v>0</v>
      </c>
      <c r="BI126" s="168">
        <f>IF(O126="nulová",K126,0)</f>
        <v>0</v>
      </c>
      <c r="BJ126" s="17" t="s">
        <v>82</v>
      </c>
      <c r="BK126" s="168">
        <f>ROUND(P126*H126,2)</f>
        <v>0</v>
      </c>
      <c r="BL126" s="17" t="s">
        <v>167</v>
      </c>
      <c r="BM126" s="167" t="s">
        <v>301</v>
      </c>
    </row>
    <row r="127" spans="1:65" s="13" customFormat="1" ht="11.25">
      <c r="B127" s="211"/>
      <c r="C127" s="212"/>
      <c r="D127" s="192" t="s">
        <v>235</v>
      </c>
      <c r="E127" s="213" t="s">
        <v>20</v>
      </c>
      <c r="F127" s="214" t="s">
        <v>290</v>
      </c>
      <c r="G127" s="212"/>
      <c r="H127" s="215">
        <v>162.03</v>
      </c>
      <c r="I127" s="216"/>
      <c r="J127" s="216"/>
      <c r="K127" s="212"/>
      <c r="L127" s="212"/>
      <c r="M127" s="217"/>
      <c r="N127" s="218"/>
      <c r="O127" s="219"/>
      <c r="P127" s="219"/>
      <c r="Q127" s="219"/>
      <c r="R127" s="219"/>
      <c r="S127" s="219"/>
      <c r="T127" s="219"/>
      <c r="U127" s="219"/>
      <c r="V127" s="219"/>
      <c r="W127" s="219"/>
      <c r="X127" s="220"/>
      <c r="AT127" s="221" t="s">
        <v>235</v>
      </c>
      <c r="AU127" s="221" t="s">
        <v>84</v>
      </c>
      <c r="AV127" s="13" t="s">
        <v>84</v>
      </c>
      <c r="AW127" s="13" t="s">
        <v>5</v>
      </c>
      <c r="AX127" s="13" t="s">
        <v>74</v>
      </c>
      <c r="AY127" s="221" t="s">
        <v>125</v>
      </c>
    </row>
    <row r="128" spans="1:65" s="13" customFormat="1" ht="11.25">
      <c r="B128" s="211"/>
      <c r="C128" s="212"/>
      <c r="D128" s="192" t="s">
        <v>235</v>
      </c>
      <c r="E128" s="213" t="s">
        <v>20</v>
      </c>
      <c r="F128" s="214" t="s">
        <v>291</v>
      </c>
      <c r="G128" s="212"/>
      <c r="H128" s="215">
        <v>70.36</v>
      </c>
      <c r="I128" s="216"/>
      <c r="J128" s="216"/>
      <c r="K128" s="212"/>
      <c r="L128" s="212"/>
      <c r="M128" s="217"/>
      <c r="N128" s="218"/>
      <c r="O128" s="219"/>
      <c r="P128" s="219"/>
      <c r="Q128" s="219"/>
      <c r="R128" s="219"/>
      <c r="S128" s="219"/>
      <c r="T128" s="219"/>
      <c r="U128" s="219"/>
      <c r="V128" s="219"/>
      <c r="W128" s="219"/>
      <c r="X128" s="220"/>
      <c r="AT128" s="221" t="s">
        <v>235</v>
      </c>
      <c r="AU128" s="221" t="s">
        <v>84</v>
      </c>
      <c r="AV128" s="13" t="s">
        <v>84</v>
      </c>
      <c r="AW128" s="13" t="s">
        <v>5</v>
      </c>
      <c r="AX128" s="13" t="s">
        <v>74</v>
      </c>
      <c r="AY128" s="221" t="s">
        <v>125</v>
      </c>
    </row>
    <row r="129" spans="1:51" s="13" customFormat="1" ht="11.25">
      <c r="B129" s="211"/>
      <c r="C129" s="212"/>
      <c r="D129" s="192" t="s">
        <v>235</v>
      </c>
      <c r="E129" s="213" t="s">
        <v>20</v>
      </c>
      <c r="F129" s="214" t="s">
        <v>292</v>
      </c>
      <c r="G129" s="212"/>
      <c r="H129" s="215">
        <v>173.56</v>
      </c>
      <c r="I129" s="216"/>
      <c r="J129" s="216"/>
      <c r="K129" s="212"/>
      <c r="L129" s="212"/>
      <c r="M129" s="217"/>
      <c r="N129" s="218"/>
      <c r="O129" s="219"/>
      <c r="P129" s="219"/>
      <c r="Q129" s="219"/>
      <c r="R129" s="219"/>
      <c r="S129" s="219"/>
      <c r="T129" s="219"/>
      <c r="U129" s="219"/>
      <c r="V129" s="219"/>
      <c r="W129" s="219"/>
      <c r="X129" s="220"/>
      <c r="AT129" s="221" t="s">
        <v>235</v>
      </c>
      <c r="AU129" s="221" t="s">
        <v>84</v>
      </c>
      <c r="AV129" s="13" t="s">
        <v>84</v>
      </c>
      <c r="AW129" s="13" t="s">
        <v>5</v>
      </c>
      <c r="AX129" s="13" t="s">
        <v>74</v>
      </c>
      <c r="AY129" s="221" t="s">
        <v>125</v>
      </c>
    </row>
    <row r="130" spans="1:51" s="13" customFormat="1" ht="11.25">
      <c r="B130" s="211"/>
      <c r="C130" s="212"/>
      <c r="D130" s="192" t="s">
        <v>235</v>
      </c>
      <c r="E130" s="213" t="s">
        <v>20</v>
      </c>
      <c r="F130" s="214" t="s">
        <v>293</v>
      </c>
      <c r="G130" s="212"/>
      <c r="H130" s="215">
        <v>82.94</v>
      </c>
      <c r="I130" s="216"/>
      <c r="J130" s="216"/>
      <c r="K130" s="212"/>
      <c r="L130" s="212"/>
      <c r="M130" s="217"/>
      <c r="N130" s="218"/>
      <c r="O130" s="219"/>
      <c r="P130" s="219"/>
      <c r="Q130" s="219"/>
      <c r="R130" s="219"/>
      <c r="S130" s="219"/>
      <c r="T130" s="219"/>
      <c r="U130" s="219"/>
      <c r="V130" s="219"/>
      <c r="W130" s="219"/>
      <c r="X130" s="220"/>
      <c r="AT130" s="221" t="s">
        <v>235</v>
      </c>
      <c r="AU130" s="221" t="s">
        <v>84</v>
      </c>
      <c r="AV130" s="13" t="s">
        <v>84</v>
      </c>
      <c r="AW130" s="13" t="s">
        <v>5</v>
      </c>
      <c r="AX130" s="13" t="s">
        <v>74</v>
      </c>
      <c r="AY130" s="221" t="s">
        <v>125</v>
      </c>
    </row>
    <row r="131" spans="1:51" s="13" customFormat="1" ht="11.25">
      <c r="B131" s="211"/>
      <c r="C131" s="212"/>
      <c r="D131" s="192" t="s">
        <v>235</v>
      </c>
      <c r="E131" s="213" t="s">
        <v>20</v>
      </c>
      <c r="F131" s="214" t="s">
        <v>294</v>
      </c>
      <c r="G131" s="212"/>
      <c r="H131" s="215">
        <v>175.92</v>
      </c>
      <c r="I131" s="216"/>
      <c r="J131" s="216"/>
      <c r="K131" s="212"/>
      <c r="L131" s="212"/>
      <c r="M131" s="217"/>
      <c r="N131" s="218"/>
      <c r="O131" s="219"/>
      <c r="P131" s="219"/>
      <c r="Q131" s="219"/>
      <c r="R131" s="219"/>
      <c r="S131" s="219"/>
      <c r="T131" s="219"/>
      <c r="U131" s="219"/>
      <c r="V131" s="219"/>
      <c r="W131" s="219"/>
      <c r="X131" s="220"/>
      <c r="AT131" s="221" t="s">
        <v>235</v>
      </c>
      <c r="AU131" s="221" t="s">
        <v>84</v>
      </c>
      <c r="AV131" s="13" t="s">
        <v>84</v>
      </c>
      <c r="AW131" s="13" t="s">
        <v>5</v>
      </c>
      <c r="AX131" s="13" t="s">
        <v>74</v>
      </c>
      <c r="AY131" s="221" t="s">
        <v>125</v>
      </c>
    </row>
    <row r="132" spans="1:51" s="14" customFormat="1" ht="11.25">
      <c r="B132" s="222"/>
      <c r="C132" s="223"/>
      <c r="D132" s="192" t="s">
        <v>235</v>
      </c>
      <c r="E132" s="224" t="s">
        <v>20</v>
      </c>
      <c r="F132" s="225" t="s">
        <v>295</v>
      </c>
      <c r="G132" s="223"/>
      <c r="H132" s="226">
        <v>664.81</v>
      </c>
      <c r="I132" s="227"/>
      <c r="J132" s="227"/>
      <c r="K132" s="223"/>
      <c r="L132" s="223"/>
      <c r="M132" s="228"/>
      <c r="N132" s="233"/>
      <c r="O132" s="234"/>
      <c r="P132" s="234"/>
      <c r="Q132" s="234"/>
      <c r="R132" s="234"/>
      <c r="S132" s="234"/>
      <c r="T132" s="234"/>
      <c r="U132" s="234"/>
      <c r="V132" s="234"/>
      <c r="W132" s="234"/>
      <c r="X132" s="235"/>
      <c r="AT132" s="232" t="s">
        <v>235</v>
      </c>
      <c r="AU132" s="232" t="s">
        <v>84</v>
      </c>
      <c r="AV132" s="14" t="s">
        <v>126</v>
      </c>
      <c r="AW132" s="14" t="s">
        <v>5</v>
      </c>
      <c r="AX132" s="14" t="s">
        <v>82</v>
      </c>
      <c r="AY132" s="232" t="s">
        <v>125</v>
      </c>
    </row>
    <row r="133" spans="1:51" s="2" customFormat="1" ht="6.95" customHeight="1">
      <c r="A133" s="34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39"/>
      <c r="N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algorithmName="SHA-512" hashValue="t5n4mf55lWDLKRpogRB0NtOl4pSPeHxYJlUC0e/HAt+RJbVWlGwBTICVXE2QGU2kMmxrNvoakmLPh+QYhJ0tIA==" saltValue="BIosFM2t7VKUQb4F3E9xW2UNxwE3KAnnW0vr6uZIzz1rv5I5PTBCT9X9YnOCtULLGxVKdF+Z1kaJIX68X9Hhtg==" spinCount="100000" sheet="1" objects="1" scenarios="1" formatColumns="0" formatRows="0" autoFilter="0"/>
  <autoFilter ref="C86:L132"/>
  <mergeCells count="9">
    <mergeCell ref="E52:H52"/>
    <mergeCell ref="E77:H77"/>
    <mergeCell ref="E79:H79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s="1" customFormat="1" ht="37.5" customHeight="1"/>
    <row r="2" spans="2:11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5" customFormat="1" ht="45" customHeight="1">
      <c r="B3" s="240"/>
      <c r="C3" s="368" t="s">
        <v>302</v>
      </c>
      <c r="D3" s="368"/>
      <c r="E3" s="368"/>
      <c r="F3" s="368"/>
      <c r="G3" s="368"/>
      <c r="H3" s="368"/>
      <c r="I3" s="368"/>
      <c r="J3" s="368"/>
      <c r="K3" s="241"/>
    </row>
    <row r="4" spans="2:11" s="1" customFormat="1" ht="25.5" customHeight="1">
      <c r="B4" s="242"/>
      <c r="C4" s="373" t="s">
        <v>303</v>
      </c>
      <c r="D4" s="373"/>
      <c r="E4" s="373"/>
      <c r="F4" s="373"/>
      <c r="G4" s="373"/>
      <c r="H4" s="373"/>
      <c r="I4" s="373"/>
      <c r="J4" s="373"/>
      <c r="K4" s="243"/>
    </row>
    <row r="5" spans="2:11" s="1" customFormat="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s="1" customFormat="1" ht="15" customHeight="1">
      <c r="B6" s="242"/>
      <c r="C6" s="372" t="s">
        <v>304</v>
      </c>
      <c r="D6" s="372"/>
      <c r="E6" s="372"/>
      <c r="F6" s="372"/>
      <c r="G6" s="372"/>
      <c r="H6" s="372"/>
      <c r="I6" s="372"/>
      <c r="J6" s="372"/>
      <c r="K6" s="243"/>
    </row>
    <row r="7" spans="2:11" s="1" customFormat="1" ht="15" customHeight="1">
      <c r="B7" s="246"/>
      <c r="C7" s="372" t="s">
        <v>305</v>
      </c>
      <c r="D7" s="372"/>
      <c r="E7" s="372"/>
      <c r="F7" s="372"/>
      <c r="G7" s="372"/>
      <c r="H7" s="372"/>
      <c r="I7" s="372"/>
      <c r="J7" s="372"/>
      <c r="K7" s="243"/>
    </row>
    <row r="8" spans="2:11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s="1" customFormat="1" ht="15" customHeight="1">
      <c r="B9" s="246"/>
      <c r="C9" s="372" t="s">
        <v>306</v>
      </c>
      <c r="D9" s="372"/>
      <c r="E9" s="372"/>
      <c r="F9" s="372"/>
      <c r="G9" s="372"/>
      <c r="H9" s="372"/>
      <c r="I9" s="372"/>
      <c r="J9" s="372"/>
      <c r="K9" s="243"/>
    </row>
    <row r="10" spans="2:11" s="1" customFormat="1" ht="15" customHeight="1">
      <c r="B10" s="246"/>
      <c r="C10" s="245"/>
      <c r="D10" s="372" t="s">
        <v>307</v>
      </c>
      <c r="E10" s="372"/>
      <c r="F10" s="372"/>
      <c r="G10" s="372"/>
      <c r="H10" s="372"/>
      <c r="I10" s="372"/>
      <c r="J10" s="372"/>
      <c r="K10" s="243"/>
    </row>
    <row r="11" spans="2:11" s="1" customFormat="1" ht="15" customHeight="1">
      <c r="B11" s="246"/>
      <c r="C11" s="247"/>
      <c r="D11" s="372" t="s">
        <v>308</v>
      </c>
      <c r="E11" s="372"/>
      <c r="F11" s="372"/>
      <c r="G11" s="372"/>
      <c r="H11" s="372"/>
      <c r="I11" s="372"/>
      <c r="J11" s="372"/>
      <c r="K11" s="243"/>
    </row>
    <row r="12" spans="2:11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pans="2:11" s="1" customFormat="1" ht="15" customHeight="1">
      <c r="B13" s="246"/>
      <c r="C13" s="247"/>
      <c r="D13" s="248" t="s">
        <v>309</v>
      </c>
      <c r="E13" s="245"/>
      <c r="F13" s="245"/>
      <c r="G13" s="245"/>
      <c r="H13" s="245"/>
      <c r="I13" s="245"/>
      <c r="J13" s="245"/>
      <c r="K13" s="243"/>
    </row>
    <row r="14" spans="2:11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pans="2:11" s="1" customFormat="1" ht="15" customHeight="1">
      <c r="B15" s="246"/>
      <c r="C15" s="247"/>
      <c r="D15" s="372" t="s">
        <v>310</v>
      </c>
      <c r="E15" s="372"/>
      <c r="F15" s="372"/>
      <c r="G15" s="372"/>
      <c r="H15" s="372"/>
      <c r="I15" s="372"/>
      <c r="J15" s="372"/>
      <c r="K15" s="243"/>
    </row>
    <row r="16" spans="2:11" s="1" customFormat="1" ht="15" customHeight="1">
      <c r="B16" s="246"/>
      <c r="C16" s="247"/>
      <c r="D16" s="372" t="s">
        <v>311</v>
      </c>
      <c r="E16" s="372"/>
      <c r="F16" s="372"/>
      <c r="G16" s="372"/>
      <c r="H16" s="372"/>
      <c r="I16" s="372"/>
      <c r="J16" s="372"/>
      <c r="K16" s="243"/>
    </row>
    <row r="17" spans="2:11" s="1" customFormat="1" ht="15" customHeight="1">
      <c r="B17" s="246"/>
      <c r="C17" s="247"/>
      <c r="D17" s="372" t="s">
        <v>312</v>
      </c>
      <c r="E17" s="372"/>
      <c r="F17" s="372"/>
      <c r="G17" s="372"/>
      <c r="H17" s="372"/>
      <c r="I17" s="372"/>
      <c r="J17" s="372"/>
      <c r="K17" s="243"/>
    </row>
    <row r="18" spans="2:11" s="1" customFormat="1" ht="15" customHeight="1">
      <c r="B18" s="246"/>
      <c r="C18" s="247"/>
      <c r="D18" s="247"/>
      <c r="E18" s="249" t="s">
        <v>81</v>
      </c>
      <c r="F18" s="372" t="s">
        <v>313</v>
      </c>
      <c r="G18" s="372"/>
      <c r="H18" s="372"/>
      <c r="I18" s="372"/>
      <c r="J18" s="372"/>
      <c r="K18" s="243"/>
    </row>
    <row r="19" spans="2:11" s="1" customFormat="1" ht="15" customHeight="1">
      <c r="B19" s="246"/>
      <c r="C19" s="247"/>
      <c r="D19" s="247"/>
      <c r="E19" s="249" t="s">
        <v>314</v>
      </c>
      <c r="F19" s="372" t="s">
        <v>315</v>
      </c>
      <c r="G19" s="372"/>
      <c r="H19" s="372"/>
      <c r="I19" s="372"/>
      <c r="J19" s="372"/>
      <c r="K19" s="243"/>
    </row>
    <row r="20" spans="2:11" s="1" customFormat="1" ht="15" customHeight="1">
      <c r="B20" s="246"/>
      <c r="C20" s="247"/>
      <c r="D20" s="247"/>
      <c r="E20" s="249" t="s">
        <v>316</v>
      </c>
      <c r="F20" s="372" t="s">
        <v>317</v>
      </c>
      <c r="G20" s="372"/>
      <c r="H20" s="372"/>
      <c r="I20" s="372"/>
      <c r="J20" s="372"/>
      <c r="K20" s="243"/>
    </row>
    <row r="21" spans="2:11" s="1" customFormat="1" ht="15" customHeight="1">
      <c r="B21" s="246"/>
      <c r="C21" s="247"/>
      <c r="D21" s="247"/>
      <c r="E21" s="249" t="s">
        <v>318</v>
      </c>
      <c r="F21" s="372" t="s">
        <v>319</v>
      </c>
      <c r="G21" s="372"/>
      <c r="H21" s="372"/>
      <c r="I21" s="372"/>
      <c r="J21" s="372"/>
      <c r="K21" s="243"/>
    </row>
    <row r="22" spans="2:11" s="1" customFormat="1" ht="15" customHeight="1">
      <c r="B22" s="246"/>
      <c r="C22" s="247"/>
      <c r="D22" s="247"/>
      <c r="E22" s="249" t="s">
        <v>320</v>
      </c>
      <c r="F22" s="372" t="s">
        <v>321</v>
      </c>
      <c r="G22" s="372"/>
      <c r="H22" s="372"/>
      <c r="I22" s="372"/>
      <c r="J22" s="372"/>
      <c r="K22" s="243"/>
    </row>
    <row r="23" spans="2:11" s="1" customFormat="1" ht="15" customHeight="1">
      <c r="B23" s="246"/>
      <c r="C23" s="247"/>
      <c r="D23" s="247"/>
      <c r="E23" s="249" t="s">
        <v>322</v>
      </c>
      <c r="F23" s="372" t="s">
        <v>323</v>
      </c>
      <c r="G23" s="372"/>
      <c r="H23" s="372"/>
      <c r="I23" s="372"/>
      <c r="J23" s="372"/>
      <c r="K23" s="243"/>
    </row>
    <row r="24" spans="2:11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pans="2:11" s="1" customFormat="1" ht="15" customHeight="1">
      <c r="B25" s="246"/>
      <c r="C25" s="372" t="s">
        <v>324</v>
      </c>
      <c r="D25" s="372"/>
      <c r="E25" s="372"/>
      <c r="F25" s="372"/>
      <c r="G25" s="372"/>
      <c r="H25" s="372"/>
      <c r="I25" s="372"/>
      <c r="J25" s="372"/>
      <c r="K25" s="243"/>
    </row>
    <row r="26" spans="2:11" s="1" customFormat="1" ht="15" customHeight="1">
      <c r="B26" s="246"/>
      <c r="C26" s="372" t="s">
        <v>325</v>
      </c>
      <c r="D26" s="372"/>
      <c r="E26" s="372"/>
      <c r="F26" s="372"/>
      <c r="G26" s="372"/>
      <c r="H26" s="372"/>
      <c r="I26" s="372"/>
      <c r="J26" s="372"/>
      <c r="K26" s="243"/>
    </row>
    <row r="27" spans="2:11" s="1" customFormat="1" ht="15" customHeight="1">
      <c r="B27" s="246"/>
      <c r="C27" s="245"/>
      <c r="D27" s="372" t="s">
        <v>326</v>
      </c>
      <c r="E27" s="372"/>
      <c r="F27" s="372"/>
      <c r="G27" s="372"/>
      <c r="H27" s="372"/>
      <c r="I27" s="372"/>
      <c r="J27" s="372"/>
      <c r="K27" s="243"/>
    </row>
    <row r="28" spans="2:11" s="1" customFormat="1" ht="15" customHeight="1">
      <c r="B28" s="246"/>
      <c r="C28" s="247"/>
      <c r="D28" s="372" t="s">
        <v>327</v>
      </c>
      <c r="E28" s="372"/>
      <c r="F28" s="372"/>
      <c r="G28" s="372"/>
      <c r="H28" s="372"/>
      <c r="I28" s="372"/>
      <c r="J28" s="372"/>
      <c r="K28" s="243"/>
    </row>
    <row r="29" spans="2:11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pans="2:11" s="1" customFormat="1" ht="15" customHeight="1">
      <c r="B30" s="246"/>
      <c r="C30" s="247"/>
      <c r="D30" s="372" t="s">
        <v>328</v>
      </c>
      <c r="E30" s="372"/>
      <c r="F30" s="372"/>
      <c r="G30" s="372"/>
      <c r="H30" s="372"/>
      <c r="I30" s="372"/>
      <c r="J30" s="372"/>
      <c r="K30" s="243"/>
    </row>
    <row r="31" spans="2:11" s="1" customFormat="1" ht="15" customHeight="1">
      <c r="B31" s="246"/>
      <c r="C31" s="247"/>
      <c r="D31" s="372" t="s">
        <v>329</v>
      </c>
      <c r="E31" s="372"/>
      <c r="F31" s="372"/>
      <c r="G31" s="372"/>
      <c r="H31" s="372"/>
      <c r="I31" s="372"/>
      <c r="J31" s="372"/>
      <c r="K31" s="243"/>
    </row>
    <row r="32" spans="2:11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pans="2:11" s="1" customFormat="1" ht="15" customHeight="1">
      <c r="B33" s="246"/>
      <c r="C33" s="247"/>
      <c r="D33" s="372" t="s">
        <v>330</v>
      </c>
      <c r="E33" s="372"/>
      <c r="F33" s="372"/>
      <c r="G33" s="372"/>
      <c r="H33" s="372"/>
      <c r="I33" s="372"/>
      <c r="J33" s="372"/>
      <c r="K33" s="243"/>
    </row>
    <row r="34" spans="2:11" s="1" customFormat="1" ht="15" customHeight="1">
      <c r="B34" s="246"/>
      <c r="C34" s="247"/>
      <c r="D34" s="372" t="s">
        <v>331</v>
      </c>
      <c r="E34" s="372"/>
      <c r="F34" s="372"/>
      <c r="G34" s="372"/>
      <c r="H34" s="372"/>
      <c r="I34" s="372"/>
      <c r="J34" s="372"/>
      <c r="K34" s="243"/>
    </row>
    <row r="35" spans="2:11" s="1" customFormat="1" ht="15" customHeight="1">
      <c r="B35" s="246"/>
      <c r="C35" s="247"/>
      <c r="D35" s="372" t="s">
        <v>332</v>
      </c>
      <c r="E35" s="372"/>
      <c r="F35" s="372"/>
      <c r="G35" s="372"/>
      <c r="H35" s="372"/>
      <c r="I35" s="372"/>
      <c r="J35" s="372"/>
      <c r="K35" s="243"/>
    </row>
    <row r="36" spans="2:11" s="1" customFormat="1" ht="15" customHeight="1">
      <c r="B36" s="246"/>
      <c r="C36" s="247"/>
      <c r="D36" s="245"/>
      <c r="E36" s="248" t="s">
        <v>103</v>
      </c>
      <c r="F36" s="245"/>
      <c r="G36" s="372" t="s">
        <v>333</v>
      </c>
      <c r="H36" s="372"/>
      <c r="I36" s="372"/>
      <c r="J36" s="372"/>
      <c r="K36" s="243"/>
    </row>
    <row r="37" spans="2:11" s="1" customFormat="1" ht="30.75" customHeight="1">
      <c r="B37" s="246"/>
      <c r="C37" s="247"/>
      <c r="D37" s="245"/>
      <c r="E37" s="248" t="s">
        <v>334</v>
      </c>
      <c r="F37" s="245"/>
      <c r="G37" s="372" t="s">
        <v>335</v>
      </c>
      <c r="H37" s="372"/>
      <c r="I37" s="372"/>
      <c r="J37" s="372"/>
      <c r="K37" s="243"/>
    </row>
    <row r="38" spans="2:11" s="1" customFormat="1" ht="15" customHeight="1">
      <c r="B38" s="246"/>
      <c r="C38" s="247"/>
      <c r="D38" s="245"/>
      <c r="E38" s="248" t="s">
        <v>53</v>
      </c>
      <c r="F38" s="245"/>
      <c r="G38" s="372" t="s">
        <v>336</v>
      </c>
      <c r="H38" s="372"/>
      <c r="I38" s="372"/>
      <c r="J38" s="372"/>
      <c r="K38" s="243"/>
    </row>
    <row r="39" spans="2:11" s="1" customFormat="1" ht="15" customHeight="1">
      <c r="B39" s="246"/>
      <c r="C39" s="247"/>
      <c r="D39" s="245"/>
      <c r="E39" s="248" t="s">
        <v>54</v>
      </c>
      <c r="F39" s="245"/>
      <c r="G39" s="372" t="s">
        <v>337</v>
      </c>
      <c r="H39" s="372"/>
      <c r="I39" s="372"/>
      <c r="J39" s="372"/>
      <c r="K39" s="243"/>
    </row>
    <row r="40" spans="2:11" s="1" customFormat="1" ht="15" customHeight="1">
      <c r="B40" s="246"/>
      <c r="C40" s="247"/>
      <c r="D40" s="245"/>
      <c r="E40" s="248" t="s">
        <v>104</v>
      </c>
      <c r="F40" s="245"/>
      <c r="G40" s="372" t="s">
        <v>338</v>
      </c>
      <c r="H40" s="372"/>
      <c r="I40" s="372"/>
      <c r="J40" s="372"/>
      <c r="K40" s="243"/>
    </row>
    <row r="41" spans="2:11" s="1" customFormat="1" ht="15" customHeight="1">
      <c r="B41" s="246"/>
      <c r="C41" s="247"/>
      <c r="D41" s="245"/>
      <c r="E41" s="248" t="s">
        <v>105</v>
      </c>
      <c r="F41" s="245"/>
      <c r="G41" s="372" t="s">
        <v>339</v>
      </c>
      <c r="H41" s="372"/>
      <c r="I41" s="372"/>
      <c r="J41" s="372"/>
      <c r="K41" s="243"/>
    </row>
    <row r="42" spans="2:11" s="1" customFormat="1" ht="15" customHeight="1">
      <c r="B42" s="246"/>
      <c r="C42" s="247"/>
      <c r="D42" s="245"/>
      <c r="E42" s="248" t="s">
        <v>340</v>
      </c>
      <c r="F42" s="245"/>
      <c r="G42" s="372" t="s">
        <v>341</v>
      </c>
      <c r="H42" s="372"/>
      <c r="I42" s="372"/>
      <c r="J42" s="372"/>
      <c r="K42" s="243"/>
    </row>
    <row r="43" spans="2:11" s="1" customFormat="1" ht="15" customHeight="1">
      <c r="B43" s="246"/>
      <c r="C43" s="247"/>
      <c r="D43" s="245"/>
      <c r="E43" s="248"/>
      <c r="F43" s="245"/>
      <c r="G43" s="372" t="s">
        <v>342</v>
      </c>
      <c r="H43" s="372"/>
      <c r="I43" s="372"/>
      <c r="J43" s="372"/>
      <c r="K43" s="243"/>
    </row>
    <row r="44" spans="2:11" s="1" customFormat="1" ht="15" customHeight="1">
      <c r="B44" s="246"/>
      <c r="C44" s="247"/>
      <c r="D44" s="245"/>
      <c r="E44" s="248" t="s">
        <v>343</v>
      </c>
      <c r="F44" s="245"/>
      <c r="G44" s="372" t="s">
        <v>344</v>
      </c>
      <c r="H44" s="372"/>
      <c r="I44" s="372"/>
      <c r="J44" s="372"/>
      <c r="K44" s="243"/>
    </row>
    <row r="45" spans="2:11" s="1" customFormat="1" ht="15" customHeight="1">
      <c r="B45" s="246"/>
      <c r="C45" s="247"/>
      <c r="D45" s="245"/>
      <c r="E45" s="248" t="s">
        <v>108</v>
      </c>
      <c r="F45" s="245"/>
      <c r="G45" s="372" t="s">
        <v>345</v>
      </c>
      <c r="H45" s="372"/>
      <c r="I45" s="372"/>
      <c r="J45" s="372"/>
      <c r="K45" s="243"/>
    </row>
    <row r="46" spans="2:11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pans="2:11" s="1" customFormat="1" ht="15" customHeight="1">
      <c r="B47" s="246"/>
      <c r="C47" s="247"/>
      <c r="D47" s="372" t="s">
        <v>346</v>
      </c>
      <c r="E47" s="372"/>
      <c r="F47" s="372"/>
      <c r="G47" s="372"/>
      <c r="H47" s="372"/>
      <c r="I47" s="372"/>
      <c r="J47" s="372"/>
      <c r="K47" s="243"/>
    </row>
    <row r="48" spans="2:11" s="1" customFormat="1" ht="15" customHeight="1">
      <c r="B48" s="246"/>
      <c r="C48" s="247"/>
      <c r="D48" s="247"/>
      <c r="E48" s="372" t="s">
        <v>347</v>
      </c>
      <c r="F48" s="372"/>
      <c r="G48" s="372"/>
      <c r="H48" s="372"/>
      <c r="I48" s="372"/>
      <c r="J48" s="372"/>
      <c r="K48" s="243"/>
    </row>
    <row r="49" spans="2:11" s="1" customFormat="1" ht="15" customHeight="1">
      <c r="B49" s="246"/>
      <c r="C49" s="247"/>
      <c r="D49" s="247"/>
      <c r="E49" s="372" t="s">
        <v>348</v>
      </c>
      <c r="F49" s="372"/>
      <c r="G49" s="372"/>
      <c r="H49" s="372"/>
      <c r="I49" s="372"/>
      <c r="J49" s="372"/>
      <c r="K49" s="243"/>
    </row>
    <row r="50" spans="2:11" s="1" customFormat="1" ht="15" customHeight="1">
      <c r="B50" s="246"/>
      <c r="C50" s="247"/>
      <c r="D50" s="247"/>
      <c r="E50" s="372" t="s">
        <v>349</v>
      </c>
      <c r="F50" s="372"/>
      <c r="G50" s="372"/>
      <c r="H50" s="372"/>
      <c r="I50" s="372"/>
      <c r="J50" s="372"/>
      <c r="K50" s="243"/>
    </row>
    <row r="51" spans="2:11" s="1" customFormat="1" ht="15" customHeight="1">
      <c r="B51" s="246"/>
      <c r="C51" s="247"/>
      <c r="D51" s="372" t="s">
        <v>350</v>
      </c>
      <c r="E51" s="372"/>
      <c r="F51" s="372"/>
      <c r="G51" s="372"/>
      <c r="H51" s="372"/>
      <c r="I51" s="372"/>
      <c r="J51" s="372"/>
      <c r="K51" s="243"/>
    </row>
    <row r="52" spans="2:11" s="1" customFormat="1" ht="25.5" customHeight="1">
      <c r="B52" s="242"/>
      <c r="C52" s="373" t="s">
        <v>351</v>
      </c>
      <c r="D52" s="373"/>
      <c r="E52" s="373"/>
      <c r="F52" s="373"/>
      <c r="G52" s="373"/>
      <c r="H52" s="373"/>
      <c r="I52" s="373"/>
      <c r="J52" s="373"/>
      <c r="K52" s="243"/>
    </row>
    <row r="53" spans="2:11" s="1" customFormat="1" ht="5.25" customHeight="1">
      <c r="B53" s="242"/>
      <c r="C53" s="244"/>
      <c r="D53" s="244"/>
      <c r="E53" s="244"/>
      <c r="F53" s="244"/>
      <c r="G53" s="244"/>
      <c r="H53" s="244"/>
      <c r="I53" s="244"/>
      <c r="J53" s="244"/>
      <c r="K53" s="243"/>
    </row>
    <row r="54" spans="2:11" s="1" customFormat="1" ht="15" customHeight="1">
      <c r="B54" s="242"/>
      <c r="C54" s="372" t="s">
        <v>352</v>
      </c>
      <c r="D54" s="372"/>
      <c r="E54" s="372"/>
      <c r="F54" s="372"/>
      <c r="G54" s="372"/>
      <c r="H54" s="372"/>
      <c r="I54" s="372"/>
      <c r="J54" s="372"/>
      <c r="K54" s="243"/>
    </row>
    <row r="55" spans="2:11" s="1" customFormat="1" ht="15" customHeight="1">
      <c r="B55" s="242"/>
      <c r="C55" s="372" t="s">
        <v>353</v>
      </c>
      <c r="D55" s="372"/>
      <c r="E55" s="372"/>
      <c r="F55" s="372"/>
      <c r="G55" s="372"/>
      <c r="H55" s="372"/>
      <c r="I55" s="372"/>
      <c r="J55" s="372"/>
      <c r="K55" s="243"/>
    </row>
    <row r="56" spans="2:11" s="1" customFormat="1" ht="12.75" customHeight="1">
      <c r="B56" s="242"/>
      <c r="C56" s="245"/>
      <c r="D56" s="245"/>
      <c r="E56" s="245"/>
      <c r="F56" s="245"/>
      <c r="G56" s="245"/>
      <c r="H56" s="245"/>
      <c r="I56" s="245"/>
      <c r="J56" s="245"/>
      <c r="K56" s="243"/>
    </row>
    <row r="57" spans="2:11" s="1" customFormat="1" ht="15" customHeight="1">
      <c r="B57" s="242"/>
      <c r="C57" s="372" t="s">
        <v>354</v>
      </c>
      <c r="D57" s="372"/>
      <c r="E57" s="372"/>
      <c r="F57" s="372"/>
      <c r="G57" s="372"/>
      <c r="H57" s="372"/>
      <c r="I57" s="372"/>
      <c r="J57" s="372"/>
      <c r="K57" s="243"/>
    </row>
    <row r="58" spans="2:11" s="1" customFormat="1" ht="15" customHeight="1">
      <c r="B58" s="242"/>
      <c r="C58" s="247"/>
      <c r="D58" s="372" t="s">
        <v>355</v>
      </c>
      <c r="E58" s="372"/>
      <c r="F58" s="372"/>
      <c r="G58" s="372"/>
      <c r="H58" s="372"/>
      <c r="I58" s="372"/>
      <c r="J58" s="372"/>
      <c r="K58" s="243"/>
    </row>
    <row r="59" spans="2:11" s="1" customFormat="1" ht="15" customHeight="1">
      <c r="B59" s="242"/>
      <c r="C59" s="247"/>
      <c r="D59" s="372" t="s">
        <v>356</v>
      </c>
      <c r="E59" s="372"/>
      <c r="F59" s="372"/>
      <c r="G59" s="372"/>
      <c r="H59" s="372"/>
      <c r="I59" s="372"/>
      <c r="J59" s="372"/>
      <c r="K59" s="243"/>
    </row>
    <row r="60" spans="2:11" s="1" customFormat="1" ht="15" customHeight="1">
      <c r="B60" s="242"/>
      <c r="C60" s="247"/>
      <c r="D60" s="372" t="s">
        <v>357</v>
      </c>
      <c r="E60" s="372"/>
      <c r="F60" s="372"/>
      <c r="G60" s="372"/>
      <c r="H60" s="372"/>
      <c r="I60" s="372"/>
      <c r="J60" s="372"/>
      <c r="K60" s="243"/>
    </row>
    <row r="61" spans="2:11" s="1" customFormat="1" ht="15" customHeight="1">
      <c r="B61" s="242"/>
      <c r="C61" s="247"/>
      <c r="D61" s="372" t="s">
        <v>358</v>
      </c>
      <c r="E61" s="372"/>
      <c r="F61" s="372"/>
      <c r="G61" s="372"/>
      <c r="H61" s="372"/>
      <c r="I61" s="372"/>
      <c r="J61" s="372"/>
      <c r="K61" s="243"/>
    </row>
    <row r="62" spans="2:11" s="1" customFormat="1" ht="15" customHeight="1">
      <c r="B62" s="242"/>
      <c r="C62" s="247"/>
      <c r="D62" s="374" t="s">
        <v>359</v>
      </c>
      <c r="E62" s="374"/>
      <c r="F62" s="374"/>
      <c r="G62" s="374"/>
      <c r="H62" s="374"/>
      <c r="I62" s="374"/>
      <c r="J62" s="374"/>
      <c r="K62" s="243"/>
    </row>
    <row r="63" spans="2:11" s="1" customFormat="1" ht="15" customHeight="1">
      <c r="B63" s="242"/>
      <c r="C63" s="247"/>
      <c r="D63" s="372" t="s">
        <v>360</v>
      </c>
      <c r="E63" s="372"/>
      <c r="F63" s="372"/>
      <c r="G63" s="372"/>
      <c r="H63" s="372"/>
      <c r="I63" s="372"/>
      <c r="J63" s="372"/>
      <c r="K63" s="243"/>
    </row>
    <row r="64" spans="2:11" s="1" customFormat="1" ht="12.75" customHeight="1">
      <c r="B64" s="242"/>
      <c r="C64" s="247"/>
      <c r="D64" s="247"/>
      <c r="E64" s="250"/>
      <c r="F64" s="247"/>
      <c r="G64" s="247"/>
      <c r="H64" s="247"/>
      <c r="I64" s="247"/>
      <c r="J64" s="247"/>
      <c r="K64" s="243"/>
    </row>
    <row r="65" spans="2:11" s="1" customFormat="1" ht="15" customHeight="1">
      <c r="B65" s="242"/>
      <c r="C65" s="247"/>
      <c r="D65" s="372" t="s">
        <v>361</v>
      </c>
      <c r="E65" s="372"/>
      <c r="F65" s="372"/>
      <c r="G65" s="372"/>
      <c r="H65" s="372"/>
      <c r="I65" s="372"/>
      <c r="J65" s="372"/>
      <c r="K65" s="243"/>
    </row>
    <row r="66" spans="2:11" s="1" customFormat="1" ht="15" customHeight="1">
      <c r="B66" s="242"/>
      <c r="C66" s="247"/>
      <c r="D66" s="374" t="s">
        <v>362</v>
      </c>
      <c r="E66" s="374"/>
      <c r="F66" s="374"/>
      <c r="G66" s="374"/>
      <c r="H66" s="374"/>
      <c r="I66" s="374"/>
      <c r="J66" s="374"/>
      <c r="K66" s="243"/>
    </row>
    <row r="67" spans="2:11" s="1" customFormat="1" ht="15" customHeight="1">
      <c r="B67" s="242"/>
      <c r="C67" s="247"/>
      <c r="D67" s="372" t="s">
        <v>363</v>
      </c>
      <c r="E67" s="372"/>
      <c r="F67" s="372"/>
      <c r="G67" s="372"/>
      <c r="H67" s="372"/>
      <c r="I67" s="372"/>
      <c r="J67" s="372"/>
      <c r="K67" s="243"/>
    </row>
    <row r="68" spans="2:11" s="1" customFormat="1" ht="15" customHeight="1">
      <c r="B68" s="242"/>
      <c r="C68" s="247"/>
      <c r="D68" s="372" t="s">
        <v>364</v>
      </c>
      <c r="E68" s="372"/>
      <c r="F68" s="372"/>
      <c r="G68" s="372"/>
      <c r="H68" s="372"/>
      <c r="I68" s="372"/>
      <c r="J68" s="372"/>
      <c r="K68" s="243"/>
    </row>
    <row r="69" spans="2:11" s="1" customFormat="1" ht="15" customHeight="1">
      <c r="B69" s="242"/>
      <c r="C69" s="247"/>
      <c r="D69" s="372" t="s">
        <v>365</v>
      </c>
      <c r="E69" s="372"/>
      <c r="F69" s="372"/>
      <c r="G69" s="372"/>
      <c r="H69" s="372"/>
      <c r="I69" s="372"/>
      <c r="J69" s="372"/>
      <c r="K69" s="243"/>
    </row>
    <row r="70" spans="2:11" s="1" customFormat="1" ht="15" customHeight="1">
      <c r="B70" s="242"/>
      <c r="C70" s="247"/>
      <c r="D70" s="372" t="s">
        <v>366</v>
      </c>
      <c r="E70" s="372"/>
      <c r="F70" s="372"/>
      <c r="G70" s="372"/>
      <c r="H70" s="372"/>
      <c r="I70" s="372"/>
      <c r="J70" s="372"/>
      <c r="K70" s="243"/>
    </row>
    <row r="71" spans="2:1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pans="2:11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2:11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pans="2:11" s="1" customFormat="1" ht="45" customHeight="1">
      <c r="B75" s="259"/>
      <c r="C75" s="367" t="s">
        <v>367</v>
      </c>
      <c r="D75" s="367"/>
      <c r="E75" s="367"/>
      <c r="F75" s="367"/>
      <c r="G75" s="367"/>
      <c r="H75" s="367"/>
      <c r="I75" s="367"/>
      <c r="J75" s="367"/>
      <c r="K75" s="260"/>
    </row>
    <row r="76" spans="2:11" s="1" customFormat="1" ht="17.25" customHeight="1">
      <c r="B76" s="259"/>
      <c r="C76" s="261" t="s">
        <v>368</v>
      </c>
      <c r="D76" s="261"/>
      <c r="E76" s="261"/>
      <c r="F76" s="261" t="s">
        <v>369</v>
      </c>
      <c r="G76" s="262"/>
      <c r="H76" s="261" t="s">
        <v>54</v>
      </c>
      <c r="I76" s="261" t="s">
        <v>57</v>
      </c>
      <c r="J76" s="261" t="s">
        <v>370</v>
      </c>
      <c r="K76" s="260"/>
    </row>
    <row r="77" spans="2:11" s="1" customFormat="1" ht="17.25" customHeight="1">
      <c r="B77" s="259"/>
      <c r="C77" s="263" t="s">
        <v>371</v>
      </c>
      <c r="D77" s="263"/>
      <c r="E77" s="263"/>
      <c r="F77" s="264" t="s">
        <v>372</v>
      </c>
      <c r="G77" s="265"/>
      <c r="H77" s="263"/>
      <c r="I77" s="263"/>
      <c r="J77" s="263" t="s">
        <v>373</v>
      </c>
      <c r="K77" s="260"/>
    </row>
    <row r="78" spans="2:11" s="1" customFormat="1" ht="5.25" customHeight="1">
      <c r="B78" s="259"/>
      <c r="C78" s="266"/>
      <c r="D78" s="266"/>
      <c r="E78" s="266"/>
      <c r="F78" s="266"/>
      <c r="G78" s="267"/>
      <c r="H78" s="266"/>
      <c r="I78" s="266"/>
      <c r="J78" s="266"/>
      <c r="K78" s="260"/>
    </row>
    <row r="79" spans="2:11" s="1" customFormat="1" ht="15" customHeight="1">
      <c r="B79" s="259"/>
      <c r="C79" s="248" t="s">
        <v>53</v>
      </c>
      <c r="D79" s="268"/>
      <c r="E79" s="268"/>
      <c r="F79" s="269" t="s">
        <v>374</v>
      </c>
      <c r="G79" s="270"/>
      <c r="H79" s="248" t="s">
        <v>375</v>
      </c>
      <c r="I79" s="248" t="s">
        <v>376</v>
      </c>
      <c r="J79" s="248">
        <v>20</v>
      </c>
      <c r="K79" s="260"/>
    </row>
    <row r="80" spans="2:11" s="1" customFormat="1" ht="15" customHeight="1">
      <c r="B80" s="259"/>
      <c r="C80" s="248" t="s">
        <v>377</v>
      </c>
      <c r="D80" s="248"/>
      <c r="E80" s="248"/>
      <c r="F80" s="269" t="s">
        <v>374</v>
      </c>
      <c r="G80" s="270"/>
      <c r="H80" s="248" t="s">
        <v>378</v>
      </c>
      <c r="I80" s="248" t="s">
        <v>376</v>
      </c>
      <c r="J80" s="248">
        <v>120</v>
      </c>
      <c r="K80" s="260"/>
    </row>
    <row r="81" spans="2:11" s="1" customFormat="1" ht="15" customHeight="1">
      <c r="B81" s="271"/>
      <c r="C81" s="248" t="s">
        <v>379</v>
      </c>
      <c r="D81" s="248"/>
      <c r="E81" s="248"/>
      <c r="F81" s="269" t="s">
        <v>380</v>
      </c>
      <c r="G81" s="270"/>
      <c r="H81" s="248" t="s">
        <v>381</v>
      </c>
      <c r="I81" s="248" t="s">
        <v>376</v>
      </c>
      <c r="J81" s="248">
        <v>50</v>
      </c>
      <c r="K81" s="260"/>
    </row>
    <row r="82" spans="2:11" s="1" customFormat="1" ht="15" customHeight="1">
      <c r="B82" s="271"/>
      <c r="C82" s="248" t="s">
        <v>382</v>
      </c>
      <c r="D82" s="248"/>
      <c r="E82" s="248"/>
      <c r="F82" s="269" t="s">
        <v>374</v>
      </c>
      <c r="G82" s="270"/>
      <c r="H82" s="248" t="s">
        <v>383</v>
      </c>
      <c r="I82" s="248" t="s">
        <v>384</v>
      </c>
      <c r="J82" s="248"/>
      <c r="K82" s="260"/>
    </row>
    <row r="83" spans="2:11" s="1" customFormat="1" ht="15" customHeight="1">
      <c r="B83" s="271"/>
      <c r="C83" s="272" t="s">
        <v>385</v>
      </c>
      <c r="D83" s="272"/>
      <c r="E83" s="272"/>
      <c r="F83" s="273" t="s">
        <v>380</v>
      </c>
      <c r="G83" s="272"/>
      <c r="H83" s="272" t="s">
        <v>386</v>
      </c>
      <c r="I83" s="272" t="s">
        <v>376</v>
      </c>
      <c r="J83" s="272">
        <v>15</v>
      </c>
      <c r="K83" s="260"/>
    </row>
    <row r="84" spans="2:11" s="1" customFormat="1" ht="15" customHeight="1">
      <c r="B84" s="271"/>
      <c r="C84" s="272" t="s">
        <v>387</v>
      </c>
      <c r="D84" s="272"/>
      <c r="E84" s="272"/>
      <c r="F84" s="273" t="s">
        <v>380</v>
      </c>
      <c r="G84" s="272"/>
      <c r="H84" s="272" t="s">
        <v>388</v>
      </c>
      <c r="I84" s="272" t="s">
        <v>376</v>
      </c>
      <c r="J84" s="272">
        <v>15</v>
      </c>
      <c r="K84" s="260"/>
    </row>
    <row r="85" spans="2:11" s="1" customFormat="1" ht="15" customHeight="1">
      <c r="B85" s="271"/>
      <c r="C85" s="272" t="s">
        <v>389</v>
      </c>
      <c r="D85" s="272"/>
      <c r="E85" s="272"/>
      <c r="F85" s="273" t="s">
        <v>380</v>
      </c>
      <c r="G85" s="272"/>
      <c r="H85" s="272" t="s">
        <v>390</v>
      </c>
      <c r="I85" s="272" t="s">
        <v>376</v>
      </c>
      <c r="J85" s="272">
        <v>20</v>
      </c>
      <c r="K85" s="260"/>
    </row>
    <row r="86" spans="2:11" s="1" customFormat="1" ht="15" customHeight="1">
      <c r="B86" s="271"/>
      <c r="C86" s="272" t="s">
        <v>391</v>
      </c>
      <c r="D86" s="272"/>
      <c r="E86" s="272"/>
      <c r="F86" s="273" t="s">
        <v>380</v>
      </c>
      <c r="G86" s="272"/>
      <c r="H86" s="272" t="s">
        <v>392</v>
      </c>
      <c r="I86" s="272" t="s">
        <v>376</v>
      </c>
      <c r="J86" s="272">
        <v>20</v>
      </c>
      <c r="K86" s="260"/>
    </row>
    <row r="87" spans="2:11" s="1" customFormat="1" ht="15" customHeight="1">
      <c r="B87" s="271"/>
      <c r="C87" s="248" t="s">
        <v>393</v>
      </c>
      <c r="D87" s="248"/>
      <c r="E87" s="248"/>
      <c r="F87" s="269" t="s">
        <v>380</v>
      </c>
      <c r="G87" s="270"/>
      <c r="H87" s="248" t="s">
        <v>394</v>
      </c>
      <c r="I87" s="248" t="s">
        <v>376</v>
      </c>
      <c r="J87" s="248">
        <v>50</v>
      </c>
      <c r="K87" s="260"/>
    </row>
    <row r="88" spans="2:11" s="1" customFormat="1" ht="15" customHeight="1">
      <c r="B88" s="271"/>
      <c r="C88" s="248" t="s">
        <v>395</v>
      </c>
      <c r="D88" s="248"/>
      <c r="E88" s="248"/>
      <c r="F88" s="269" t="s">
        <v>380</v>
      </c>
      <c r="G88" s="270"/>
      <c r="H88" s="248" t="s">
        <v>396</v>
      </c>
      <c r="I88" s="248" t="s">
        <v>376</v>
      </c>
      <c r="J88" s="248">
        <v>20</v>
      </c>
      <c r="K88" s="260"/>
    </row>
    <row r="89" spans="2:11" s="1" customFormat="1" ht="15" customHeight="1">
      <c r="B89" s="271"/>
      <c r="C89" s="248" t="s">
        <v>397</v>
      </c>
      <c r="D89" s="248"/>
      <c r="E89" s="248"/>
      <c r="F89" s="269" t="s">
        <v>380</v>
      </c>
      <c r="G89" s="270"/>
      <c r="H89" s="248" t="s">
        <v>398</v>
      </c>
      <c r="I89" s="248" t="s">
        <v>376</v>
      </c>
      <c r="J89" s="248">
        <v>20</v>
      </c>
      <c r="K89" s="260"/>
    </row>
    <row r="90" spans="2:11" s="1" customFormat="1" ht="15" customHeight="1">
      <c r="B90" s="271"/>
      <c r="C90" s="248" t="s">
        <v>399</v>
      </c>
      <c r="D90" s="248"/>
      <c r="E90" s="248"/>
      <c r="F90" s="269" t="s">
        <v>380</v>
      </c>
      <c r="G90" s="270"/>
      <c r="H90" s="248" t="s">
        <v>400</v>
      </c>
      <c r="I90" s="248" t="s">
        <v>376</v>
      </c>
      <c r="J90" s="248">
        <v>50</v>
      </c>
      <c r="K90" s="260"/>
    </row>
    <row r="91" spans="2:11" s="1" customFormat="1" ht="15" customHeight="1">
      <c r="B91" s="271"/>
      <c r="C91" s="248" t="s">
        <v>401</v>
      </c>
      <c r="D91" s="248"/>
      <c r="E91" s="248"/>
      <c r="F91" s="269" t="s">
        <v>380</v>
      </c>
      <c r="G91" s="270"/>
      <c r="H91" s="248" t="s">
        <v>401</v>
      </c>
      <c r="I91" s="248" t="s">
        <v>376</v>
      </c>
      <c r="J91" s="248">
        <v>50</v>
      </c>
      <c r="K91" s="260"/>
    </row>
    <row r="92" spans="2:11" s="1" customFormat="1" ht="15" customHeight="1">
      <c r="B92" s="271"/>
      <c r="C92" s="248" t="s">
        <v>402</v>
      </c>
      <c r="D92" s="248"/>
      <c r="E92" s="248"/>
      <c r="F92" s="269" t="s">
        <v>380</v>
      </c>
      <c r="G92" s="270"/>
      <c r="H92" s="248" t="s">
        <v>403</v>
      </c>
      <c r="I92" s="248" t="s">
        <v>376</v>
      </c>
      <c r="J92" s="248">
        <v>255</v>
      </c>
      <c r="K92" s="260"/>
    </row>
    <row r="93" spans="2:11" s="1" customFormat="1" ht="15" customHeight="1">
      <c r="B93" s="271"/>
      <c r="C93" s="248" t="s">
        <v>404</v>
      </c>
      <c r="D93" s="248"/>
      <c r="E93" s="248"/>
      <c r="F93" s="269" t="s">
        <v>374</v>
      </c>
      <c r="G93" s="270"/>
      <c r="H93" s="248" t="s">
        <v>405</v>
      </c>
      <c r="I93" s="248" t="s">
        <v>406</v>
      </c>
      <c r="J93" s="248"/>
      <c r="K93" s="260"/>
    </row>
    <row r="94" spans="2:11" s="1" customFormat="1" ht="15" customHeight="1">
      <c r="B94" s="271"/>
      <c r="C94" s="248" t="s">
        <v>407</v>
      </c>
      <c r="D94" s="248"/>
      <c r="E94" s="248"/>
      <c r="F94" s="269" t="s">
        <v>374</v>
      </c>
      <c r="G94" s="270"/>
      <c r="H94" s="248" t="s">
        <v>408</v>
      </c>
      <c r="I94" s="248" t="s">
        <v>409</v>
      </c>
      <c r="J94" s="248"/>
      <c r="K94" s="260"/>
    </row>
    <row r="95" spans="2:11" s="1" customFormat="1" ht="15" customHeight="1">
      <c r="B95" s="271"/>
      <c r="C95" s="248" t="s">
        <v>410</v>
      </c>
      <c r="D95" s="248"/>
      <c r="E95" s="248"/>
      <c r="F95" s="269" t="s">
        <v>374</v>
      </c>
      <c r="G95" s="270"/>
      <c r="H95" s="248" t="s">
        <v>410</v>
      </c>
      <c r="I95" s="248" t="s">
        <v>409</v>
      </c>
      <c r="J95" s="248"/>
      <c r="K95" s="260"/>
    </row>
    <row r="96" spans="2:11" s="1" customFormat="1" ht="15" customHeight="1">
      <c r="B96" s="271"/>
      <c r="C96" s="248" t="s">
        <v>38</v>
      </c>
      <c r="D96" s="248"/>
      <c r="E96" s="248"/>
      <c r="F96" s="269" t="s">
        <v>374</v>
      </c>
      <c r="G96" s="270"/>
      <c r="H96" s="248" t="s">
        <v>411</v>
      </c>
      <c r="I96" s="248" t="s">
        <v>409</v>
      </c>
      <c r="J96" s="248"/>
      <c r="K96" s="260"/>
    </row>
    <row r="97" spans="2:11" s="1" customFormat="1" ht="15" customHeight="1">
      <c r="B97" s="271"/>
      <c r="C97" s="248" t="s">
        <v>48</v>
      </c>
      <c r="D97" s="248"/>
      <c r="E97" s="248"/>
      <c r="F97" s="269" t="s">
        <v>374</v>
      </c>
      <c r="G97" s="270"/>
      <c r="H97" s="248" t="s">
        <v>412</v>
      </c>
      <c r="I97" s="248" t="s">
        <v>409</v>
      </c>
      <c r="J97" s="248"/>
      <c r="K97" s="260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pans="2:1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pans="2:11" s="1" customFormat="1" ht="45" customHeight="1">
      <c r="B102" s="259"/>
      <c r="C102" s="367" t="s">
        <v>413</v>
      </c>
      <c r="D102" s="367"/>
      <c r="E102" s="367"/>
      <c r="F102" s="367"/>
      <c r="G102" s="367"/>
      <c r="H102" s="367"/>
      <c r="I102" s="367"/>
      <c r="J102" s="367"/>
      <c r="K102" s="260"/>
    </row>
    <row r="103" spans="2:11" s="1" customFormat="1" ht="17.25" customHeight="1">
      <c r="B103" s="259"/>
      <c r="C103" s="261" t="s">
        <v>368</v>
      </c>
      <c r="D103" s="261"/>
      <c r="E103" s="261"/>
      <c r="F103" s="261" t="s">
        <v>369</v>
      </c>
      <c r="G103" s="262"/>
      <c r="H103" s="261" t="s">
        <v>54</v>
      </c>
      <c r="I103" s="261" t="s">
        <v>57</v>
      </c>
      <c r="J103" s="261" t="s">
        <v>370</v>
      </c>
      <c r="K103" s="260"/>
    </row>
    <row r="104" spans="2:11" s="1" customFormat="1" ht="17.25" customHeight="1">
      <c r="B104" s="259"/>
      <c r="C104" s="263" t="s">
        <v>371</v>
      </c>
      <c r="D104" s="263"/>
      <c r="E104" s="263"/>
      <c r="F104" s="264" t="s">
        <v>372</v>
      </c>
      <c r="G104" s="265"/>
      <c r="H104" s="263"/>
      <c r="I104" s="263"/>
      <c r="J104" s="263" t="s">
        <v>373</v>
      </c>
      <c r="K104" s="260"/>
    </row>
    <row r="105" spans="2:11" s="1" customFormat="1" ht="5.25" customHeight="1">
      <c r="B105" s="259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pans="2:11" s="1" customFormat="1" ht="15" customHeight="1">
      <c r="B106" s="259"/>
      <c r="C106" s="248" t="s">
        <v>53</v>
      </c>
      <c r="D106" s="268"/>
      <c r="E106" s="268"/>
      <c r="F106" s="269" t="s">
        <v>374</v>
      </c>
      <c r="G106" s="248"/>
      <c r="H106" s="248" t="s">
        <v>414</v>
      </c>
      <c r="I106" s="248" t="s">
        <v>376</v>
      </c>
      <c r="J106" s="248">
        <v>20</v>
      </c>
      <c r="K106" s="260"/>
    </row>
    <row r="107" spans="2:11" s="1" customFormat="1" ht="15" customHeight="1">
      <c r="B107" s="259"/>
      <c r="C107" s="248" t="s">
        <v>377</v>
      </c>
      <c r="D107" s="248"/>
      <c r="E107" s="248"/>
      <c r="F107" s="269" t="s">
        <v>374</v>
      </c>
      <c r="G107" s="248"/>
      <c r="H107" s="248" t="s">
        <v>414</v>
      </c>
      <c r="I107" s="248" t="s">
        <v>376</v>
      </c>
      <c r="J107" s="248">
        <v>120</v>
      </c>
      <c r="K107" s="260"/>
    </row>
    <row r="108" spans="2:11" s="1" customFormat="1" ht="15" customHeight="1">
      <c r="B108" s="271"/>
      <c r="C108" s="248" t="s">
        <v>379</v>
      </c>
      <c r="D108" s="248"/>
      <c r="E108" s="248"/>
      <c r="F108" s="269" t="s">
        <v>380</v>
      </c>
      <c r="G108" s="248"/>
      <c r="H108" s="248" t="s">
        <v>414</v>
      </c>
      <c r="I108" s="248" t="s">
        <v>376</v>
      </c>
      <c r="J108" s="248">
        <v>50</v>
      </c>
      <c r="K108" s="260"/>
    </row>
    <row r="109" spans="2:11" s="1" customFormat="1" ht="15" customHeight="1">
      <c r="B109" s="271"/>
      <c r="C109" s="248" t="s">
        <v>382</v>
      </c>
      <c r="D109" s="248"/>
      <c r="E109" s="248"/>
      <c r="F109" s="269" t="s">
        <v>374</v>
      </c>
      <c r="G109" s="248"/>
      <c r="H109" s="248" t="s">
        <v>414</v>
      </c>
      <c r="I109" s="248" t="s">
        <v>384</v>
      </c>
      <c r="J109" s="248"/>
      <c r="K109" s="260"/>
    </row>
    <row r="110" spans="2:11" s="1" customFormat="1" ht="15" customHeight="1">
      <c r="B110" s="271"/>
      <c r="C110" s="248" t="s">
        <v>393</v>
      </c>
      <c r="D110" s="248"/>
      <c r="E110" s="248"/>
      <c r="F110" s="269" t="s">
        <v>380</v>
      </c>
      <c r="G110" s="248"/>
      <c r="H110" s="248" t="s">
        <v>414</v>
      </c>
      <c r="I110" s="248" t="s">
        <v>376</v>
      </c>
      <c r="J110" s="248">
        <v>50</v>
      </c>
      <c r="K110" s="260"/>
    </row>
    <row r="111" spans="2:11" s="1" customFormat="1" ht="15" customHeight="1">
      <c r="B111" s="271"/>
      <c r="C111" s="248" t="s">
        <v>401</v>
      </c>
      <c r="D111" s="248"/>
      <c r="E111" s="248"/>
      <c r="F111" s="269" t="s">
        <v>380</v>
      </c>
      <c r="G111" s="248"/>
      <c r="H111" s="248" t="s">
        <v>414</v>
      </c>
      <c r="I111" s="248" t="s">
        <v>376</v>
      </c>
      <c r="J111" s="248">
        <v>50</v>
      </c>
      <c r="K111" s="260"/>
    </row>
    <row r="112" spans="2:11" s="1" customFormat="1" ht="15" customHeight="1">
      <c r="B112" s="271"/>
      <c r="C112" s="248" t="s">
        <v>399</v>
      </c>
      <c r="D112" s="248"/>
      <c r="E112" s="248"/>
      <c r="F112" s="269" t="s">
        <v>380</v>
      </c>
      <c r="G112" s="248"/>
      <c r="H112" s="248" t="s">
        <v>414</v>
      </c>
      <c r="I112" s="248" t="s">
        <v>376</v>
      </c>
      <c r="J112" s="248">
        <v>50</v>
      </c>
      <c r="K112" s="260"/>
    </row>
    <row r="113" spans="2:11" s="1" customFormat="1" ht="15" customHeight="1">
      <c r="B113" s="271"/>
      <c r="C113" s="248" t="s">
        <v>53</v>
      </c>
      <c r="D113" s="248"/>
      <c r="E113" s="248"/>
      <c r="F113" s="269" t="s">
        <v>374</v>
      </c>
      <c r="G113" s="248"/>
      <c r="H113" s="248" t="s">
        <v>415</v>
      </c>
      <c r="I113" s="248" t="s">
        <v>376</v>
      </c>
      <c r="J113" s="248">
        <v>20</v>
      </c>
      <c r="K113" s="260"/>
    </row>
    <row r="114" spans="2:11" s="1" customFormat="1" ht="15" customHeight="1">
      <c r="B114" s="271"/>
      <c r="C114" s="248" t="s">
        <v>416</v>
      </c>
      <c r="D114" s="248"/>
      <c r="E114" s="248"/>
      <c r="F114" s="269" t="s">
        <v>374</v>
      </c>
      <c r="G114" s="248"/>
      <c r="H114" s="248" t="s">
        <v>417</v>
      </c>
      <c r="I114" s="248" t="s">
        <v>376</v>
      </c>
      <c r="J114" s="248">
        <v>120</v>
      </c>
      <c r="K114" s="260"/>
    </row>
    <row r="115" spans="2:11" s="1" customFormat="1" ht="15" customHeight="1">
      <c r="B115" s="271"/>
      <c r="C115" s="248" t="s">
        <v>38</v>
      </c>
      <c r="D115" s="248"/>
      <c r="E115" s="248"/>
      <c r="F115" s="269" t="s">
        <v>374</v>
      </c>
      <c r="G115" s="248"/>
      <c r="H115" s="248" t="s">
        <v>418</v>
      </c>
      <c r="I115" s="248" t="s">
        <v>409</v>
      </c>
      <c r="J115" s="248"/>
      <c r="K115" s="260"/>
    </row>
    <row r="116" spans="2:11" s="1" customFormat="1" ht="15" customHeight="1">
      <c r="B116" s="271"/>
      <c r="C116" s="248" t="s">
        <v>48</v>
      </c>
      <c r="D116" s="248"/>
      <c r="E116" s="248"/>
      <c r="F116" s="269" t="s">
        <v>374</v>
      </c>
      <c r="G116" s="248"/>
      <c r="H116" s="248" t="s">
        <v>419</v>
      </c>
      <c r="I116" s="248" t="s">
        <v>409</v>
      </c>
      <c r="J116" s="248"/>
      <c r="K116" s="260"/>
    </row>
    <row r="117" spans="2:11" s="1" customFormat="1" ht="15" customHeight="1">
      <c r="B117" s="271"/>
      <c r="C117" s="248" t="s">
        <v>57</v>
      </c>
      <c r="D117" s="248"/>
      <c r="E117" s="248"/>
      <c r="F117" s="269" t="s">
        <v>374</v>
      </c>
      <c r="G117" s="248"/>
      <c r="H117" s="248" t="s">
        <v>420</v>
      </c>
      <c r="I117" s="248" t="s">
        <v>421</v>
      </c>
      <c r="J117" s="248"/>
      <c r="K117" s="260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pans="2:11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pans="2:1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s="1" customFormat="1" ht="45" customHeight="1">
      <c r="B122" s="287"/>
      <c r="C122" s="368" t="s">
        <v>422</v>
      </c>
      <c r="D122" s="368"/>
      <c r="E122" s="368"/>
      <c r="F122" s="368"/>
      <c r="G122" s="368"/>
      <c r="H122" s="368"/>
      <c r="I122" s="368"/>
      <c r="J122" s="368"/>
      <c r="K122" s="288"/>
    </row>
    <row r="123" spans="2:11" s="1" customFormat="1" ht="17.25" customHeight="1">
      <c r="B123" s="289"/>
      <c r="C123" s="261" t="s">
        <v>368</v>
      </c>
      <c r="D123" s="261"/>
      <c r="E123" s="261"/>
      <c r="F123" s="261" t="s">
        <v>369</v>
      </c>
      <c r="G123" s="262"/>
      <c r="H123" s="261" t="s">
        <v>54</v>
      </c>
      <c r="I123" s="261" t="s">
        <v>57</v>
      </c>
      <c r="J123" s="261" t="s">
        <v>370</v>
      </c>
      <c r="K123" s="290"/>
    </row>
    <row r="124" spans="2:11" s="1" customFormat="1" ht="17.25" customHeight="1">
      <c r="B124" s="289"/>
      <c r="C124" s="263" t="s">
        <v>371</v>
      </c>
      <c r="D124" s="263"/>
      <c r="E124" s="263"/>
      <c r="F124" s="264" t="s">
        <v>372</v>
      </c>
      <c r="G124" s="265"/>
      <c r="H124" s="263"/>
      <c r="I124" s="263"/>
      <c r="J124" s="263" t="s">
        <v>373</v>
      </c>
      <c r="K124" s="290"/>
    </row>
    <row r="125" spans="2:11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pans="2:11" s="1" customFormat="1" ht="15" customHeight="1">
      <c r="B126" s="291"/>
      <c r="C126" s="248" t="s">
        <v>377</v>
      </c>
      <c r="D126" s="268"/>
      <c r="E126" s="268"/>
      <c r="F126" s="269" t="s">
        <v>374</v>
      </c>
      <c r="G126" s="248"/>
      <c r="H126" s="248" t="s">
        <v>414</v>
      </c>
      <c r="I126" s="248" t="s">
        <v>376</v>
      </c>
      <c r="J126" s="248">
        <v>120</v>
      </c>
      <c r="K126" s="294"/>
    </row>
    <row r="127" spans="2:11" s="1" customFormat="1" ht="15" customHeight="1">
      <c r="B127" s="291"/>
      <c r="C127" s="248" t="s">
        <v>423</v>
      </c>
      <c r="D127" s="248"/>
      <c r="E127" s="248"/>
      <c r="F127" s="269" t="s">
        <v>374</v>
      </c>
      <c r="G127" s="248"/>
      <c r="H127" s="248" t="s">
        <v>424</v>
      </c>
      <c r="I127" s="248" t="s">
        <v>376</v>
      </c>
      <c r="J127" s="248" t="s">
        <v>425</v>
      </c>
      <c r="K127" s="294"/>
    </row>
    <row r="128" spans="2:11" s="1" customFormat="1" ht="15" customHeight="1">
      <c r="B128" s="291"/>
      <c r="C128" s="248" t="s">
        <v>322</v>
      </c>
      <c r="D128" s="248"/>
      <c r="E128" s="248"/>
      <c r="F128" s="269" t="s">
        <v>374</v>
      </c>
      <c r="G128" s="248"/>
      <c r="H128" s="248" t="s">
        <v>426</v>
      </c>
      <c r="I128" s="248" t="s">
        <v>376</v>
      </c>
      <c r="J128" s="248" t="s">
        <v>425</v>
      </c>
      <c r="K128" s="294"/>
    </row>
    <row r="129" spans="2:11" s="1" customFormat="1" ht="15" customHeight="1">
      <c r="B129" s="291"/>
      <c r="C129" s="248" t="s">
        <v>385</v>
      </c>
      <c r="D129" s="248"/>
      <c r="E129" s="248"/>
      <c r="F129" s="269" t="s">
        <v>380</v>
      </c>
      <c r="G129" s="248"/>
      <c r="H129" s="248" t="s">
        <v>386</v>
      </c>
      <c r="I129" s="248" t="s">
        <v>376</v>
      </c>
      <c r="J129" s="248">
        <v>15</v>
      </c>
      <c r="K129" s="294"/>
    </row>
    <row r="130" spans="2:11" s="1" customFormat="1" ht="15" customHeight="1">
      <c r="B130" s="291"/>
      <c r="C130" s="272" t="s">
        <v>387</v>
      </c>
      <c r="D130" s="272"/>
      <c r="E130" s="272"/>
      <c r="F130" s="273" t="s">
        <v>380</v>
      </c>
      <c r="G130" s="272"/>
      <c r="H130" s="272" t="s">
        <v>388</v>
      </c>
      <c r="I130" s="272" t="s">
        <v>376</v>
      </c>
      <c r="J130" s="272">
        <v>15</v>
      </c>
      <c r="K130" s="294"/>
    </row>
    <row r="131" spans="2:11" s="1" customFormat="1" ht="15" customHeight="1">
      <c r="B131" s="291"/>
      <c r="C131" s="272" t="s">
        <v>389</v>
      </c>
      <c r="D131" s="272"/>
      <c r="E131" s="272"/>
      <c r="F131" s="273" t="s">
        <v>380</v>
      </c>
      <c r="G131" s="272"/>
      <c r="H131" s="272" t="s">
        <v>390</v>
      </c>
      <c r="I131" s="272" t="s">
        <v>376</v>
      </c>
      <c r="J131" s="272">
        <v>20</v>
      </c>
      <c r="K131" s="294"/>
    </row>
    <row r="132" spans="2:11" s="1" customFormat="1" ht="15" customHeight="1">
      <c r="B132" s="291"/>
      <c r="C132" s="272" t="s">
        <v>391</v>
      </c>
      <c r="D132" s="272"/>
      <c r="E132" s="272"/>
      <c r="F132" s="273" t="s">
        <v>380</v>
      </c>
      <c r="G132" s="272"/>
      <c r="H132" s="272" t="s">
        <v>392</v>
      </c>
      <c r="I132" s="272" t="s">
        <v>376</v>
      </c>
      <c r="J132" s="272">
        <v>20</v>
      </c>
      <c r="K132" s="294"/>
    </row>
    <row r="133" spans="2:11" s="1" customFormat="1" ht="15" customHeight="1">
      <c r="B133" s="291"/>
      <c r="C133" s="248" t="s">
        <v>379</v>
      </c>
      <c r="D133" s="248"/>
      <c r="E133" s="248"/>
      <c r="F133" s="269" t="s">
        <v>380</v>
      </c>
      <c r="G133" s="248"/>
      <c r="H133" s="248" t="s">
        <v>414</v>
      </c>
      <c r="I133" s="248" t="s">
        <v>376</v>
      </c>
      <c r="J133" s="248">
        <v>50</v>
      </c>
      <c r="K133" s="294"/>
    </row>
    <row r="134" spans="2:11" s="1" customFormat="1" ht="15" customHeight="1">
      <c r="B134" s="291"/>
      <c r="C134" s="248" t="s">
        <v>393</v>
      </c>
      <c r="D134" s="248"/>
      <c r="E134" s="248"/>
      <c r="F134" s="269" t="s">
        <v>380</v>
      </c>
      <c r="G134" s="248"/>
      <c r="H134" s="248" t="s">
        <v>414</v>
      </c>
      <c r="I134" s="248" t="s">
        <v>376</v>
      </c>
      <c r="J134" s="248">
        <v>50</v>
      </c>
      <c r="K134" s="294"/>
    </row>
    <row r="135" spans="2:11" s="1" customFormat="1" ht="15" customHeight="1">
      <c r="B135" s="291"/>
      <c r="C135" s="248" t="s">
        <v>399</v>
      </c>
      <c r="D135" s="248"/>
      <c r="E135" s="248"/>
      <c r="F135" s="269" t="s">
        <v>380</v>
      </c>
      <c r="G135" s="248"/>
      <c r="H135" s="248" t="s">
        <v>414</v>
      </c>
      <c r="I135" s="248" t="s">
        <v>376</v>
      </c>
      <c r="J135" s="248">
        <v>50</v>
      </c>
      <c r="K135" s="294"/>
    </row>
    <row r="136" spans="2:11" s="1" customFormat="1" ht="15" customHeight="1">
      <c r="B136" s="291"/>
      <c r="C136" s="248" t="s">
        <v>401</v>
      </c>
      <c r="D136" s="248"/>
      <c r="E136" s="248"/>
      <c r="F136" s="269" t="s">
        <v>380</v>
      </c>
      <c r="G136" s="248"/>
      <c r="H136" s="248" t="s">
        <v>414</v>
      </c>
      <c r="I136" s="248" t="s">
        <v>376</v>
      </c>
      <c r="J136" s="248">
        <v>50</v>
      </c>
      <c r="K136" s="294"/>
    </row>
    <row r="137" spans="2:11" s="1" customFormat="1" ht="15" customHeight="1">
      <c r="B137" s="291"/>
      <c r="C137" s="248" t="s">
        <v>402</v>
      </c>
      <c r="D137" s="248"/>
      <c r="E137" s="248"/>
      <c r="F137" s="269" t="s">
        <v>380</v>
      </c>
      <c r="G137" s="248"/>
      <c r="H137" s="248" t="s">
        <v>427</v>
      </c>
      <c r="I137" s="248" t="s">
        <v>376</v>
      </c>
      <c r="J137" s="248">
        <v>255</v>
      </c>
      <c r="K137" s="294"/>
    </row>
    <row r="138" spans="2:11" s="1" customFormat="1" ht="15" customHeight="1">
      <c r="B138" s="291"/>
      <c r="C138" s="248" t="s">
        <v>404</v>
      </c>
      <c r="D138" s="248"/>
      <c r="E138" s="248"/>
      <c r="F138" s="269" t="s">
        <v>374</v>
      </c>
      <c r="G138" s="248"/>
      <c r="H138" s="248" t="s">
        <v>428</v>
      </c>
      <c r="I138" s="248" t="s">
        <v>406</v>
      </c>
      <c r="J138" s="248"/>
      <c r="K138" s="294"/>
    </row>
    <row r="139" spans="2:11" s="1" customFormat="1" ht="15" customHeight="1">
      <c r="B139" s="291"/>
      <c r="C139" s="248" t="s">
        <v>407</v>
      </c>
      <c r="D139" s="248"/>
      <c r="E139" s="248"/>
      <c r="F139" s="269" t="s">
        <v>374</v>
      </c>
      <c r="G139" s="248"/>
      <c r="H139" s="248" t="s">
        <v>429</v>
      </c>
      <c r="I139" s="248" t="s">
        <v>409</v>
      </c>
      <c r="J139" s="248"/>
      <c r="K139" s="294"/>
    </row>
    <row r="140" spans="2:11" s="1" customFormat="1" ht="15" customHeight="1">
      <c r="B140" s="291"/>
      <c r="C140" s="248" t="s">
        <v>410</v>
      </c>
      <c r="D140" s="248"/>
      <c r="E140" s="248"/>
      <c r="F140" s="269" t="s">
        <v>374</v>
      </c>
      <c r="G140" s="248"/>
      <c r="H140" s="248" t="s">
        <v>410</v>
      </c>
      <c r="I140" s="248" t="s">
        <v>409</v>
      </c>
      <c r="J140" s="248"/>
      <c r="K140" s="294"/>
    </row>
    <row r="141" spans="2:11" s="1" customFormat="1" ht="15" customHeight="1">
      <c r="B141" s="291"/>
      <c r="C141" s="248" t="s">
        <v>38</v>
      </c>
      <c r="D141" s="248"/>
      <c r="E141" s="248"/>
      <c r="F141" s="269" t="s">
        <v>374</v>
      </c>
      <c r="G141" s="248"/>
      <c r="H141" s="248" t="s">
        <v>430</v>
      </c>
      <c r="I141" s="248" t="s">
        <v>409</v>
      </c>
      <c r="J141" s="248"/>
      <c r="K141" s="294"/>
    </row>
    <row r="142" spans="2:11" s="1" customFormat="1" ht="15" customHeight="1">
      <c r="B142" s="291"/>
      <c r="C142" s="248" t="s">
        <v>431</v>
      </c>
      <c r="D142" s="248"/>
      <c r="E142" s="248"/>
      <c r="F142" s="269" t="s">
        <v>374</v>
      </c>
      <c r="G142" s="248"/>
      <c r="H142" s="248" t="s">
        <v>432</v>
      </c>
      <c r="I142" s="248" t="s">
        <v>409</v>
      </c>
      <c r="J142" s="248"/>
      <c r="K142" s="294"/>
    </row>
    <row r="143" spans="2:11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pans="2:11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pans="2:11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pans="2:11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pans="2:11" s="1" customFormat="1" ht="45" customHeight="1">
      <c r="B147" s="259"/>
      <c r="C147" s="367" t="s">
        <v>433</v>
      </c>
      <c r="D147" s="367"/>
      <c r="E147" s="367"/>
      <c r="F147" s="367"/>
      <c r="G147" s="367"/>
      <c r="H147" s="367"/>
      <c r="I147" s="367"/>
      <c r="J147" s="367"/>
      <c r="K147" s="260"/>
    </row>
    <row r="148" spans="2:11" s="1" customFormat="1" ht="17.25" customHeight="1">
      <c r="B148" s="259"/>
      <c r="C148" s="261" t="s">
        <v>368</v>
      </c>
      <c r="D148" s="261"/>
      <c r="E148" s="261"/>
      <c r="F148" s="261" t="s">
        <v>369</v>
      </c>
      <c r="G148" s="262"/>
      <c r="H148" s="261" t="s">
        <v>54</v>
      </c>
      <c r="I148" s="261" t="s">
        <v>57</v>
      </c>
      <c r="J148" s="261" t="s">
        <v>370</v>
      </c>
      <c r="K148" s="260"/>
    </row>
    <row r="149" spans="2:11" s="1" customFormat="1" ht="17.25" customHeight="1">
      <c r="B149" s="259"/>
      <c r="C149" s="263" t="s">
        <v>371</v>
      </c>
      <c r="D149" s="263"/>
      <c r="E149" s="263"/>
      <c r="F149" s="264" t="s">
        <v>372</v>
      </c>
      <c r="G149" s="265"/>
      <c r="H149" s="263"/>
      <c r="I149" s="263"/>
      <c r="J149" s="263" t="s">
        <v>373</v>
      </c>
      <c r="K149" s="260"/>
    </row>
    <row r="150" spans="2:11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pans="2:11" s="1" customFormat="1" ht="15" customHeight="1">
      <c r="B151" s="271"/>
      <c r="C151" s="298" t="s">
        <v>377</v>
      </c>
      <c r="D151" s="248"/>
      <c r="E151" s="248"/>
      <c r="F151" s="299" t="s">
        <v>374</v>
      </c>
      <c r="G151" s="248"/>
      <c r="H151" s="298" t="s">
        <v>414</v>
      </c>
      <c r="I151" s="298" t="s">
        <v>376</v>
      </c>
      <c r="J151" s="298">
        <v>120</v>
      </c>
      <c r="K151" s="294"/>
    </row>
    <row r="152" spans="2:11" s="1" customFormat="1" ht="15" customHeight="1">
      <c r="B152" s="271"/>
      <c r="C152" s="298" t="s">
        <v>423</v>
      </c>
      <c r="D152" s="248"/>
      <c r="E152" s="248"/>
      <c r="F152" s="299" t="s">
        <v>374</v>
      </c>
      <c r="G152" s="248"/>
      <c r="H152" s="298" t="s">
        <v>434</v>
      </c>
      <c r="I152" s="298" t="s">
        <v>376</v>
      </c>
      <c r="J152" s="298" t="s">
        <v>425</v>
      </c>
      <c r="K152" s="294"/>
    </row>
    <row r="153" spans="2:11" s="1" customFormat="1" ht="15" customHeight="1">
      <c r="B153" s="271"/>
      <c r="C153" s="298" t="s">
        <v>322</v>
      </c>
      <c r="D153" s="248"/>
      <c r="E153" s="248"/>
      <c r="F153" s="299" t="s">
        <v>374</v>
      </c>
      <c r="G153" s="248"/>
      <c r="H153" s="298" t="s">
        <v>435</v>
      </c>
      <c r="I153" s="298" t="s">
        <v>376</v>
      </c>
      <c r="J153" s="298" t="s">
        <v>425</v>
      </c>
      <c r="K153" s="294"/>
    </row>
    <row r="154" spans="2:11" s="1" customFormat="1" ht="15" customHeight="1">
      <c r="B154" s="271"/>
      <c r="C154" s="298" t="s">
        <v>379</v>
      </c>
      <c r="D154" s="248"/>
      <c r="E154" s="248"/>
      <c r="F154" s="299" t="s">
        <v>380</v>
      </c>
      <c r="G154" s="248"/>
      <c r="H154" s="298" t="s">
        <v>414</v>
      </c>
      <c r="I154" s="298" t="s">
        <v>376</v>
      </c>
      <c r="J154" s="298">
        <v>50</v>
      </c>
      <c r="K154" s="294"/>
    </row>
    <row r="155" spans="2:11" s="1" customFormat="1" ht="15" customHeight="1">
      <c r="B155" s="271"/>
      <c r="C155" s="298" t="s">
        <v>382</v>
      </c>
      <c r="D155" s="248"/>
      <c r="E155" s="248"/>
      <c r="F155" s="299" t="s">
        <v>374</v>
      </c>
      <c r="G155" s="248"/>
      <c r="H155" s="298" t="s">
        <v>414</v>
      </c>
      <c r="I155" s="298" t="s">
        <v>384</v>
      </c>
      <c r="J155" s="298"/>
      <c r="K155" s="294"/>
    </row>
    <row r="156" spans="2:11" s="1" customFormat="1" ht="15" customHeight="1">
      <c r="B156" s="271"/>
      <c r="C156" s="298" t="s">
        <v>393</v>
      </c>
      <c r="D156" s="248"/>
      <c r="E156" s="248"/>
      <c r="F156" s="299" t="s">
        <v>380</v>
      </c>
      <c r="G156" s="248"/>
      <c r="H156" s="298" t="s">
        <v>414</v>
      </c>
      <c r="I156" s="298" t="s">
        <v>376</v>
      </c>
      <c r="J156" s="298">
        <v>50</v>
      </c>
      <c r="K156" s="294"/>
    </row>
    <row r="157" spans="2:11" s="1" customFormat="1" ht="15" customHeight="1">
      <c r="B157" s="271"/>
      <c r="C157" s="298" t="s">
        <v>401</v>
      </c>
      <c r="D157" s="248"/>
      <c r="E157" s="248"/>
      <c r="F157" s="299" t="s">
        <v>380</v>
      </c>
      <c r="G157" s="248"/>
      <c r="H157" s="298" t="s">
        <v>414</v>
      </c>
      <c r="I157" s="298" t="s">
        <v>376</v>
      </c>
      <c r="J157" s="298">
        <v>50</v>
      </c>
      <c r="K157" s="294"/>
    </row>
    <row r="158" spans="2:11" s="1" customFormat="1" ht="15" customHeight="1">
      <c r="B158" s="271"/>
      <c r="C158" s="298" t="s">
        <v>399</v>
      </c>
      <c r="D158" s="248"/>
      <c r="E158" s="248"/>
      <c r="F158" s="299" t="s">
        <v>380</v>
      </c>
      <c r="G158" s="248"/>
      <c r="H158" s="298" t="s">
        <v>414</v>
      </c>
      <c r="I158" s="298" t="s">
        <v>376</v>
      </c>
      <c r="J158" s="298">
        <v>50</v>
      </c>
      <c r="K158" s="294"/>
    </row>
    <row r="159" spans="2:11" s="1" customFormat="1" ht="15" customHeight="1">
      <c r="B159" s="271"/>
      <c r="C159" s="298" t="s">
        <v>95</v>
      </c>
      <c r="D159" s="248"/>
      <c r="E159" s="248"/>
      <c r="F159" s="299" t="s">
        <v>374</v>
      </c>
      <c r="G159" s="248"/>
      <c r="H159" s="298" t="s">
        <v>436</v>
      </c>
      <c r="I159" s="298" t="s">
        <v>376</v>
      </c>
      <c r="J159" s="298" t="s">
        <v>437</v>
      </c>
      <c r="K159" s="294"/>
    </row>
    <row r="160" spans="2:11" s="1" customFormat="1" ht="15" customHeight="1">
      <c r="B160" s="271"/>
      <c r="C160" s="298" t="s">
        <v>438</v>
      </c>
      <c r="D160" s="248"/>
      <c r="E160" s="248"/>
      <c r="F160" s="299" t="s">
        <v>374</v>
      </c>
      <c r="G160" s="248"/>
      <c r="H160" s="298" t="s">
        <v>439</v>
      </c>
      <c r="I160" s="298" t="s">
        <v>409</v>
      </c>
      <c r="J160" s="298"/>
      <c r="K160" s="294"/>
    </row>
    <row r="161" spans="2:11" s="1" customFormat="1" ht="15" customHeight="1">
      <c r="B161" s="300"/>
      <c r="C161" s="280"/>
      <c r="D161" s="280"/>
      <c r="E161" s="280"/>
      <c r="F161" s="280"/>
      <c r="G161" s="280"/>
      <c r="H161" s="280"/>
      <c r="I161" s="280"/>
      <c r="J161" s="280"/>
      <c r="K161" s="301"/>
    </row>
    <row r="162" spans="2:11" s="1" customFormat="1" ht="18.75" customHeight="1">
      <c r="B162" s="282"/>
      <c r="C162" s="292"/>
      <c r="D162" s="292"/>
      <c r="E162" s="292"/>
      <c r="F162" s="302"/>
      <c r="G162" s="292"/>
      <c r="H162" s="292"/>
      <c r="I162" s="292"/>
      <c r="J162" s="292"/>
      <c r="K162" s="282"/>
    </row>
    <row r="163" spans="2:11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pans="2:11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pans="2:11" s="1" customFormat="1" ht="45" customHeight="1">
      <c r="B165" s="240"/>
      <c r="C165" s="368" t="s">
        <v>440</v>
      </c>
      <c r="D165" s="368"/>
      <c r="E165" s="368"/>
      <c r="F165" s="368"/>
      <c r="G165" s="368"/>
      <c r="H165" s="368"/>
      <c r="I165" s="368"/>
      <c r="J165" s="368"/>
      <c r="K165" s="241"/>
    </row>
    <row r="166" spans="2:11" s="1" customFormat="1" ht="17.25" customHeight="1">
      <c r="B166" s="240"/>
      <c r="C166" s="261" t="s">
        <v>368</v>
      </c>
      <c r="D166" s="261"/>
      <c r="E166" s="261"/>
      <c r="F166" s="261" t="s">
        <v>369</v>
      </c>
      <c r="G166" s="303"/>
      <c r="H166" s="304" t="s">
        <v>54</v>
      </c>
      <c r="I166" s="304" t="s">
        <v>57</v>
      </c>
      <c r="J166" s="261" t="s">
        <v>370</v>
      </c>
      <c r="K166" s="241"/>
    </row>
    <row r="167" spans="2:11" s="1" customFormat="1" ht="17.25" customHeight="1">
      <c r="B167" s="242"/>
      <c r="C167" s="263" t="s">
        <v>371</v>
      </c>
      <c r="D167" s="263"/>
      <c r="E167" s="263"/>
      <c r="F167" s="264" t="s">
        <v>372</v>
      </c>
      <c r="G167" s="305"/>
      <c r="H167" s="306"/>
      <c r="I167" s="306"/>
      <c r="J167" s="263" t="s">
        <v>373</v>
      </c>
      <c r="K167" s="243"/>
    </row>
    <row r="168" spans="2:11" s="1" customFormat="1" ht="5.25" customHeight="1">
      <c r="B168" s="271"/>
      <c r="C168" s="266"/>
      <c r="D168" s="266"/>
      <c r="E168" s="266"/>
      <c r="F168" s="266"/>
      <c r="G168" s="267"/>
      <c r="H168" s="266"/>
      <c r="I168" s="266"/>
      <c r="J168" s="266"/>
      <c r="K168" s="294"/>
    </row>
    <row r="169" spans="2:11" s="1" customFormat="1" ht="15" customHeight="1">
      <c r="B169" s="271"/>
      <c r="C169" s="248" t="s">
        <v>377</v>
      </c>
      <c r="D169" s="248"/>
      <c r="E169" s="248"/>
      <c r="F169" s="269" t="s">
        <v>374</v>
      </c>
      <c r="G169" s="248"/>
      <c r="H169" s="248" t="s">
        <v>414</v>
      </c>
      <c r="I169" s="248" t="s">
        <v>376</v>
      </c>
      <c r="J169" s="248">
        <v>120</v>
      </c>
      <c r="K169" s="294"/>
    </row>
    <row r="170" spans="2:11" s="1" customFormat="1" ht="15" customHeight="1">
      <c r="B170" s="271"/>
      <c r="C170" s="248" t="s">
        <v>423</v>
      </c>
      <c r="D170" s="248"/>
      <c r="E170" s="248"/>
      <c r="F170" s="269" t="s">
        <v>374</v>
      </c>
      <c r="G170" s="248"/>
      <c r="H170" s="248" t="s">
        <v>424</v>
      </c>
      <c r="I170" s="248" t="s">
        <v>376</v>
      </c>
      <c r="J170" s="248" t="s">
        <v>425</v>
      </c>
      <c r="K170" s="294"/>
    </row>
    <row r="171" spans="2:11" s="1" customFormat="1" ht="15" customHeight="1">
      <c r="B171" s="271"/>
      <c r="C171" s="248" t="s">
        <v>322</v>
      </c>
      <c r="D171" s="248"/>
      <c r="E171" s="248"/>
      <c r="F171" s="269" t="s">
        <v>374</v>
      </c>
      <c r="G171" s="248"/>
      <c r="H171" s="248" t="s">
        <v>441</v>
      </c>
      <c r="I171" s="248" t="s">
        <v>376</v>
      </c>
      <c r="J171" s="248" t="s">
        <v>425</v>
      </c>
      <c r="K171" s="294"/>
    </row>
    <row r="172" spans="2:11" s="1" customFormat="1" ht="15" customHeight="1">
      <c r="B172" s="271"/>
      <c r="C172" s="248" t="s">
        <v>379</v>
      </c>
      <c r="D172" s="248"/>
      <c r="E172" s="248"/>
      <c r="F172" s="269" t="s">
        <v>380</v>
      </c>
      <c r="G172" s="248"/>
      <c r="H172" s="248" t="s">
        <v>441</v>
      </c>
      <c r="I172" s="248" t="s">
        <v>376</v>
      </c>
      <c r="J172" s="248">
        <v>50</v>
      </c>
      <c r="K172" s="294"/>
    </row>
    <row r="173" spans="2:11" s="1" customFormat="1" ht="15" customHeight="1">
      <c r="B173" s="271"/>
      <c r="C173" s="248" t="s">
        <v>382</v>
      </c>
      <c r="D173" s="248"/>
      <c r="E173" s="248"/>
      <c r="F173" s="269" t="s">
        <v>374</v>
      </c>
      <c r="G173" s="248"/>
      <c r="H173" s="248" t="s">
        <v>441</v>
      </c>
      <c r="I173" s="248" t="s">
        <v>384</v>
      </c>
      <c r="J173" s="248"/>
      <c r="K173" s="294"/>
    </row>
    <row r="174" spans="2:11" s="1" customFormat="1" ht="15" customHeight="1">
      <c r="B174" s="271"/>
      <c r="C174" s="248" t="s">
        <v>393</v>
      </c>
      <c r="D174" s="248"/>
      <c r="E174" s="248"/>
      <c r="F174" s="269" t="s">
        <v>380</v>
      </c>
      <c r="G174" s="248"/>
      <c r="H174" s="248" t="s">
        <v>441</v>
      </c>
      <c r="I174" s="248" t="s">
        <v>376</v>
      </c>
      <c r="J174" s="248">
        <v>50</v>
      </c>
      <c r="K174" s="294"/>
    </row>
    <row r="175" spans="2:11" s="1" customFormat="1" ht="15" customHeight="1">
      <c r="B175" s="271"/>
      <c r="C175" s="248" t="s">
        <v>401</v>
      </c>
      <c r="D175" s="248"/>
      <c r="E175" s="248"/>
      <c r="F175" s="269" t="s">
        <v>380</v>
      </c>
      <c r="G175" s="248"/>
      <c r="H175" s="248" t="s">
        <v>441</v>
      </c>
      <c r="I175" s="248" t="s">
        <v>376</v>
      </c>
      <c r="J175" s="248">
        <v>50</v>
      </c>
      <c r="K175" s="294"/>
    </row>
    <row r="176" spans="2:11" s="1" customFormat="1" ht="15" customHeight="1">
      <c r="B176" s="271"/>
      <c r="C176" s="248" t="s">
        <v>399</v>
      </c>
      <c r="D176" s="248"/>
      <c r="E176" s="248"/>
      <c r="F176" s="269" t="s">
        <v>380</v>
      </c>
      <c r="G176" s="248"/>
      <c r="H176" s="248" t="s">
        <v>441</v>
      </c>
      <c r="I176" s="248" t="s">
        <v>376</v>
      </c>
      <c r="J176" s="248">
        <v>50</v>
      </c>
      <c r="K176" s="294"/>
    </row>
    <row r="177" spans="2:11" s="1" customFormat="1" ht="15" customHeight="1">
      <c r="B177" s="271"/>
      <c r="C177" s="248" t="s">
        <v>103</v>
      </c>
      <c r="D177" s="248"/>
      <c r="E177" s="248"/>
      <c r="F177" s="269" t="s">
        <v>374</v>
      </c>
      <c r="G177" s="248"/>
      <c r="H177" s="248" t="s">
        <v>442</v>
      </c>
      <c r="I177" s="248" t="s">
        <v>443</v>
      </c>
      <c r="J177" s="248"/>
      <c r="K177" s="294"/>
    </row>
    <row r="178" spans="2:11" s="1" customFormat="1" ht="15" customHeight="1">
      <c r="B178" s="271"/>
      <c r="C178" s="248" t="s">
        <v>57</v>
      </c>
      <c r="D178" s="248"/>
      <c r="E178" s="248"/>
      <c r="F178" s="269" t="s">
        <v>374</v>
      </c>
      <c r="G178" s="248"/>
      <c r="H178" s="248" t="s">
        <v>444</v>
      </c>
      <c r="I178" s="248" t="s">
        <v>445</v>
      </c>
      <c r="J178" s="248">
        <v>1</v>
      </c>
      <c r="K178" s="294"/>
    </row>
    <row r="179" spans="2:11" s="1" customFormat="1" ht="15" customHeight="1">
      <c r="B179" s="271"/>
      <c r="C179" s="248" t="s">
        <v>53</v>
      </c>
      <c r="D179" s="248"/>
      <c r="E179" s="248"/>
      <c r="F179" s="269" t="s">
        <v>374</v>
      </c>
      <c r="G179" s="248"/>
      <c r="H179" s="248" t="s">
        <v>446</v>
      </c>
      <c r="I179" s="248" t="s">
        <v>376</v>
      </c>
      <c r="J179" s="248">
        <v>20</v>
      </c>
      <c r="K179" s="294"/>
    </row>
    <row r="180" spans="2:11" s="1" customFormat="1" ht="15" customHeight="1">
      <c r="B180" s="271"/>
      <c r="C180" s="248" t="s">
        <v>54</v>
      </c>
      <c r="D180" s="248"/>
      <c r="E180" s="248"/>
      <c r="F180" s="269" t="s">
        <v>374</v>
      </c>
      <c r="G180" s="248"/>
      <c r="H180" s="248" t="s">
        <v>447</v>
      </c>
      <c r="I180" s="248" t="s">
        <v>376</v>
      </c>
      <c r="J180" s="248">
        <v>255</v>
      </c>
      <c r="K180" s="294"/>
    </row>
    <row r="181" spans="2:11" s="1" customFormat="1" ht="15" customHeight="1">
      <c r="B181" s="271"/>
      <c r="C181" s="248" t="s">
        <v>104</v>
      </c>
      <c r="D181" s="248"/>
      <c r="E181" s="248"/>
      <c r="F181" s="269" t="s">
        <v>374</v>
      </c>
      <c r="G181" s="248"/>
      <c r="H181" s="248" t="s">
        <v>338</v>
      </c>
      <c r="I181" s="248" t="s">
        <v>376</v>
      </c>
      <c r="J181" s="248">
        <v>10</v>
      </c>
      <c r="K181" s="294"/>
    </row>
    <row r="182" spans="2:11" s="1" customFormat="1" ht="15" customHeight="1">
      <c r="B182" s="271"/>
      <c r="C182" s="248" t="s">
        <v>105</v>
      </c>
      <c r="D182" s="248"/>
      <c r="E182" s="248"/>
      <c r="F182" s="269" t="s">
        <v>374</v>
      </c>
      <c r="G182" s="248"/>
      <c r="H182" s="248" t="s">
        <v>448</v>
      </c>
      <c r="I182" s="248" t="s">
        <v>409</v>
      </c>
      <c r="J182" s="248"/>
      <c r="K182" s="294"/>
    </row>
    <row r="183" spans="2:11" s="1" customFormat="1" ht="15" customHeight="1">
      <c r="B183" s="271"/>
      <c r="C183" s="248" t="s">
        <v>449</v>
      </c>
      <c r="D183" s="248"/>
      <c r="E183" s="248"/>
      <c r="F183" s="269" t="s">
        <v>374</v>
      </c>
      <c r="G183" s="248"/>
      <c r="H183" s="248" t="s">
        <v>450</v>
      </c>
      <c r="I183" s="248" t="s">
        <v>409</v>
      </c>
      <c r="J183" s="248"/>
      <c r="K183" s="294"/>
    </row>
    <row r="184" spans="2:11" s="1" customFormat="1" ht="15" customHeight="1">
      <c r="B184" s="271"/>
      <c r="C184" s="248" t="s">
        <v>438</v>
      </c>
      <c r="D184" s="248"/>
      <c r="E184" s="248"/>
      <c r="F184" s="269" t="s">
        <v>374</v>
      </c>
      <c r="G184" s="248"/>
      <c r="H184" s="248" t="s">
        <v>451</v>
      </c>
      <c r="I184" s="248" t="s">
        <v>409</v>
      </c>
      <c r="J184" s="248"/>
      <c r="K184" s="294"/>
    </row>
    <row r="185" spans="2:11" s="1" customFormat="1" ht="15" customHeight="1">
      <c r="B185" s="271"/>
      <c r="C185" s="248" t="s">
        <v>108</v>
      </c>
      <c r="D185" s="248"/>
      <c r="E185" s="248"/>
      <c r="F185" s="269" t="s">
        <v>380</v>
      </c>
      <c r="G185" s="248"/>
      <c r="H185" s="248" t="s">
        <v>452</v>
      </c>
      <c r="I185" s="248" t="s">
        <v>376</v>
      </c>
      <c r="J185" s="248">
        <v>50</v>
      </c>
      <c r="K185" s="294"/>
    </row>
    <row r="186" spans="2:11" s="1" customFormat="1" ht="15" customHeight="1">
      <c r="B186" s="271"/>
      <c r="C186" s="248" t="s">
        <v>453</v>
      </c>
      <c r="D186" s="248"/>
      <c r="E186" s="248"/>
      <c r="F186" s="269" t="s">
        <v>380</v>
      </c>
      <c r="G186" s="248"/>
      <c r="H186" s="248" t="s">
        <v>454</v>
      </c>
      <c r="I186" s="248" t="s">
        <v>455</v>
      </c>
      <c r="J186" s="248"/>
      <c r="K186" s="294"/>
    </row>
    <row r="187" spans="2:11" s="1" customFormat="1" ht="15" customHeight="1">
      <c r="B187" s="271"/>
      <c r="C187" s="248" t="s">
        <v>456</v>
      </c>
      <c r="D187" s="248"/>
      <c r="E187" s="248"/>
      <c r="F187" s="269" t="s">
        <v>380</v>
      </c>
      <c r="G187" s="248"/>
      <c r="H187" s="248" t="s">
        <v>457</v>
      </c>
      <c r="I187" s="248" t="s">
        <v>455</v>
      </c>
      <c r="J187" s="248"/>
      <c r="K187" s="294"/>
    </row>
    <row r="188" spans="2:11" s="1" customFormat="1" ht="15" customHeight="1">
      <c r="B188" s="271"/>
      <c r="C188" s="248" t="s">
        <v>458</v>
      </c>
      <c r="D188" s="248"/>
      <c r="E188" s="248"/>
      <c r="F188" s="269" t="s">
        <v>380</v>
      </c>
      <c r="G188" s="248"/>
      <c r="H188" s="248" t="s">
        <v>459</v>
      </c>
      <c r="I188" s="248" t="s">
        <v>455</v>
      </c>
      <c r="J188" s="248"/>
      <c r="K188" s="294"/>
    </row>
    <row r="189" spans="2:11" s="1" customFormat="1" ht="15" customHeight="1">
      <c r="B189" s="271"/>
      <c r="C189" s="307" t="s">
        <v>460</v>
      </c>
      <c r="D189" s="248"/>
      <c r="E189" s="248"/>
      <c r="F189" s="269" t="s">
        <v>380</v>
      </c>
      <c r="G189" s="248"/>
      <c r="H189" s="248" t="s">
        <v>461</v>
      </c>
      <c r="I189" s="248" t="s">
        <v>462</v>
      </c>
      <c r="J189" s="308" t="s">
        <v>463</v>
      </c>
      <c r="K189" s="294"/>
    </row>
    <row r="190" spans="2:11" s="1" customFormat="1" ht="15" customHeight="1">
      <c r="B190" s="271"/>
      <c r="C190" s="307" t="s">
        <v>42</v>
      </c>
      <c r="D190" s="248"/>
      <c r="E190" s="248"/>
      <c r="F190" s="269" t="s">
        <v>374</v>
      </c>
      <c r="G190" s="248"/>
      <c r="H190" s="245" t="s">
        <v>464</v>
      </c>
      <c r="I190" s="248" t="s">
        <v>465</v>
      </c>
      <c r="J190" s="248"/>
      <c r="K190" s="294"/>
    </row>
    <row r="191" spans="2:11" s="1" customFormat="1" ht="15" customHeight="1">
      <c r="B191" s="271"/>
      <c r="C191" s="307" t="s">
        <v>466</v>
      </c>
      <c r="D191" s="248"/>
      <c r="E191" s="248"/>
      <c r="F191" s="269" t="s">
        <v>374</v>
      </c>
      <c r="G191" s="248"/>
      <c r="H191" s="248" t="s">
        <v>467</v>
      </c>
      <c r="I191" s="248" t="s">
        <v>409</v>
      </c>
      <c r="J191" s="248"/>
      <c r="K191" s="294"/>
    </row>
    <row r="192" spans="2:11" s="1" customFormat="1" ht="15" customHeight="1">
      <c r="B192" s="271"/>
      <c r="C192" s="307" t="s">
        <v>468</v>
      </c>
      <c r="D192" s="248"/>
      <c r="E192" s="248"/>
      <c r="F192" s="269" t="s">
        <v>374</v>
      </c>
      <c r="G192" s="248"/>
      <c r="H192" s="248" t="s">
        <v>469</v>
      </c>
      <c r="I192" s="248" t="s">
        <v>409</v>
      </c>
      <c r="J192" s="248"/>
      <c r="K192" s="294"/>
    </row>
    <row r="193" spans="2:11" s="1" customFormat="1" ht="15" customHeight="1">
      <c r="B193" s="271"/>
      <c r="C193" s="307" t="s">
        <v>470</v>
      </c>
      <c r="D193" s="248"/>
      <c r="E193" s="248"/>
      <c r="F193" s="269" t="s">
        <v>380</v>
      </c>
      <c r="G193" s="248"/>
      <c r="H193" s="248" t="s">
        <v>471</v>
      </c>
      <c r="I193" s="248" t="s">
        <v>409</v>
      </c>
      <c r="J193" s="248"/>
      <c r="K193" s="294"/>
    </row>
    <row r="194" spans="2:11" s="1" customFormat="1" ht="15" customHeight="1">
      <c r="B194" s="300"/>
      <c r="C194" s="309"/>
      <c r="D194" s="280"/>
      <c r="E194" s="280"/>
      <c r="F194" s="280"/>
      <c r="G194" s="280"/>
      <c r="H194" s="280"/>
      <c r="I194" s="280"/>
      <c r="J194" s="280"/>
      <c r="K194" s="301"/>
    </row>
    <row r="195" spans="2:11" s="1" customFormat="1" ht="18.75" customHeight="1">
      <c r="B195" s="282"/>
      <c r="C195" s="292"/>
      <c r="D195" s="292"/>
      <c r="E195" s="292"/>
      <c r="F195" s="302"/>
      <c r="G195" s="292"/>
      <c r="H195" s="292"/>
      <c r="I195" s="292"/>
      <c r="J195" s="292"/>
      <c r="K195" s="282"/>
    </row>
    <row r="196" spans="2:11" s="1" customFormat="1" ht="18.75" customHeight="1">
      <c r="B196" s="282"/>
      <c r="C196" s="292"/>
      <c r="D196" s="292"/>
      <c r="E196" s="292"/>
      <c r="F196" s="302"/>
      <c r="G196" s="292"/>
      <c r="H196" s="292"/>
      <c r="I196" s="292"/>
      <c r="J196" s="292"/>
      <c r="K196" s="282"/>
    </row>
    <row r="197" spans="2:11" s="1" customFormat="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pans="2:11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pans="2:11" s="1" customFormat="1" ht="21">
      <c r="B199" s="240"/>
      <c r="C199" s="368" t="s">
        <v>472</v>
      </c>
      <c r="D199" s="368"/>
      <c r="E199" s="368"/>
      <c r="F199" s="368"/>
      <c r="G199" s="368"/>
      <c r="H199" s="368"/>
      <c r="I199" s="368"/>
      <c r="J199" s="368"/>
      <c r="K199" s="241"/>
    </row>
    <row r="200" spans="2:11" s="1" customFormat="1" ht="25.5" customHeight="1">
      <c r="B200" s="240"/>
      <c r="C200" s="310" t="s">
        <v>473</v>
      </c>
      <c r="D200" s="310"/>
      <c r="E200" s="310"/>
      <c r="F200" s="310" t="s">
        <v>474</v>
      </c>
      <c r="G200" s="311"/>
      <c r="H200" s="369" t="s">
        <v>475</v>
      </c>
      <c r="I200" s="369"/>
      <c r="J200" s="369"/>
      <c r="K200" s="241"/>
    </row>
    <row r="201" spans="2:11" s="1" customFormat="1" ht="5.25" customHeight="1">
      <c r="B201" s="271"/>
      <c r="C201" s="266"/>
      <c r="D201" s="266"/>
      <c r="E201" s="266"/>
      <c r="F201" s="266"/>
      <c r="G201" s="292"/>
      <c r="H201" s="266"/>
      <c r="I201" s="266"/>
      <c r="J201" s="266"/>
      <c r="K201" s="294"/>
    </row>
    <row r="202" spans="2:11" s="1" customFormat="1" ht="15" customHeight="1">
      <c r="B202" s="271"/>
      <c r="C202" s="248" t="s">
        <v>465</v>
      </c>
      <c r="D202" s="248"/>
      <c r="E202" s="248"/>
      <c r="F202" s="269" t="s">
        <v>43</v>
      </c>
      <c r="G202" s="248"/>
      <c r="H202" s="370" t="s">
        <v>476</v>
      </c>
      <c r="I202" s="370"/>
      <c r="J202" s="370"/>
      <c r="K202" s="294"/>
    </row>
    <row r="203" spans="2:11" s="1" customFormat="1" ht="15" customHeight="1">
      <c r="B203" s="271"/>
      <c r="C203" s="248"/>
      <c r="D203" s="248"/>
      <c r="E203" s="248"/>
      <c r="F203" s="269" t="s">
        <v>44</v>
      </c>
      <c r="G203" s="248"/>
      <c r="H203" s="370" t="s">
        <v>477</v>
      </c>
      <c r="I203" s="370"/>
      <c r="J203" s="370"/>
      <c r="K203" s="294"/>
    </row>
    <row r="204" spans="2:11" s="1" customFormat="1" ht="15" customHeight="1">
      <c r="B204" s="271"/>
      <c r="C204" s="248"/>
      <c r="D204" s="248"/>
      <c r="E204" s="248"/>
      <c r="F204" s="269" t="s">
        <v>47</v>
      </c>
      <c r="G204" s="248"/>
      <c r="H204" s="370" t="s">
        <v>478</v>
      </c>
      <c r="I204" s="370"/>
      <c r="J204" s="370"/>
      <c r="K204" s="294"/>
    </row>
    <row r="205" spans="2:11" s="1" customFormat="1" ht="15" customHeight="1">
      <c r="B205" s="271"/>
      <c r="C205" s="248"/>
      <c r="D205" s="248"/>
      <c r="E205" s="248"/>
      <c r="F205" s="269" t="s">
        <v>45</v>
      </c>
      <c r="G205" s="248"/>
      <c r="H205" s="370" t="s">
        <v>479</v>
      </c>
      <c r="I205" s="370"/>
      <c r="J205" s="370"/>
      <c r="K205" s="294"/>
    </row>
    <row r="206" spans="2:11" s="1" customFormat="1" ht="15" customHeight="1">
      <c r="B206" s="271"/>
      <c r="C206" s="248"/>
      <c r="D206" s="248"/>
      <c r="E206" s="248"/>
      <c r="F206" s="269" t="s">
        <v>46</v>
      </c>
      <c r="G206" s="248"/>
      <c r="H206" s="370" t="s">
        <v>480</v>
      </c>
      <c r="I206" s="370"/>
      <c r="J206" s="370"/>
      <c r="K206" s="294"/>
    </row>
    <row r="207" spans="2:11" s="1" customFormat="1" ht="15" customHeight="1">
      <c r="B207" s="271"/>
      <c r="C207" s="248"/>
      <c r="D207" s="248"/>
      <c r="E207" s="248"/>
      <c r="F207" s="269"/>
      <c r="G207" s="248"/>
      <c r="H207" s="248"/>
      <c r="I207" s="248"/>
      <c r="J207" s="248"/>
      <c r="K207" s="294"/>
    </row>
    <row r="208" spans="2:11" s="1" customFormat="1" ht="15" customHeight="1">
      <c r="B208" s="271"/>
      <c r="C208" s="248" t="s">
        <v>421</v>
      </c>
      <c r="D208" s="248"/>
      <c r="E208" s="248"/>
      <c r="F208" s="269" t="s">
        <v>81</v>
      </c>
      <c r="G208" s="248"/>
      <c r="H208" s="370" t="s">
        <v>481</v>
      </c>
      <c r="I208" s="370"/>
      <c r="J208" s="370"/>
      <c r="K208" s="294"/>
    </row>
    <row r="209" spans="2:11" s="1" customFormat="1" ht="15" customHeight="1">
      <c r="B209" s="271"/>
      <c r="C209" s="248"/>
      <c r="D209" s="248"/>
      <c r="E209" s="248"/>
      <c r="F209" s="269" t="s">
        <v>316</v>
      </c>
      <c r="G209" s="248"/>
      <c r="H209" s="370" t="s">
        <v>317</v>
      </c>
      <c r="I209" s="370"/>
      <c r="J209" s="370"/>
      <c r="K209" s="294"/>
    </row>
    <row r="210" spans="2:11" s="1" customFormat="1" ht="15" customHeight="1">
      <c r="B210" s="271"/>
      <c r="C210" s="248"/>
      <c r="D210" s="248"/>
      <c r="E210" s="248"/>
      <c r="F210" s="269" t="s">
        <v>314</v>
      </c>
      <c r="G210" s="248"/>
      <c r="H210" s="370" t="s">
        <v>482</v>
      </c>
      <c r="I210" s="370"/>
      <c r="J210" s="370"/>
      <c r="K210" s="294"/>
    </row>
    <row r="211" spans="2:11" s="1" customFormat="1" ht="15" customHeight="1">
      <c r="B211" s="312"/>
      <c r="C211" s="248"/>
      <c r="D211" s="248"/>
      <c r="E211" s="248"/>
      <c r="F211" s="269" t="s">
        <v>318</v>
      </c>
      <c r="G211" s="307"/>
      <c r="H211" s="371" t="s">
        <v>319</v>
      </c>
      <c r="I211" s="371"/>
      <c r="J211" s="371"/>
      <c r="K211" s="313"/>
    </row>
    <row r="212" spans="2:11" s="1" customFormat="1" ht="15" customHeight="1">
      <c r="B212" s="312"/>
      <c r="C212" s="248"/>
      <c r="D212" s="248"/>
      <c r="E212" s="248"/>
      <c r="F212" s="269" t="s">
        <v>320</v>
      </c>
      <c r="G212" s="307"/>
      <c r="H212" s="371" t="s">
        <v>483</v>
      </c>
      <c r="I212" s="371"/>
      <c r="J212" s="371"/>
      <c r="K212" s="313"/>
    </row>
    <row r="213" spans="2:11" s="1" customFormat="1" ht="15" customHeight="1">
      <c r="B213" s="312"/>
      <c r="C213" s="248"/>
      <c r="D213" s="248"/>
      <c r="E213" s="248"/>
      <c r="F213" s="269"/>
      <c r="G213" s="307"/>
      <c r="H213" s="298"/>
      <c r="I213" s="298"/>
      <c r="J213" s="298"/>
      <c r="K213" s="313"/>
    </row>
    <row r="214" spans="2:11" s="1" customFormat="1" ht="15" customHeight="1">
      <c r="B214" s="312"/>
      <c r="C214" s="248" t="s">
        <v>445</v>
      </c>
      <c r="D214" s="248"/>
      <c r="E214" s="248"/>
      <c r="F214" s="269">
        <v>1</v>
      </c>
      <c r="G214" s="307"/>
      <c r="H214" s="371" t="s">
        <v>484</v>
      </c>
      <c r="I214" s="371"/>
      <c r="J214" s="371"/>
      <c r="K214" s="313"/>
    </row>
    <row r="215" spans="2:11" s="1" customFormat="1" ht="15" customHeight="1">
      <c r="B215" s="312"/>
      <c r="C215" s="248"/>
      <c r="D215" s="248"/>
      <c r="E215" s="248"/>
      <c r="F215" s="269">
        <v>2</v>
      </c>
      <c r="G215" s="307"/>
      <c r="H215" s="371" t="s">
        <v>485</v>
      </c>
      <c r="I215" s="371"/>
      <c r="J215" s="371"/>
      <c r="K215" s="313"/>
    </row>
    <row r="216" spans="2:11" s="1" customFormat="1" ht="15" customHeight="1">
      <c r="B216" s="312"/>
      <c r="C216" s="248"/>
      <c r="D216" s="248"/>
      <c r="E216" s="248"/>
      <c r="F216" s="269">
        <v>3</v>
      </c>
      <c r="G216" s="307"/>
      <c r="H216" s="371" t="s">
        <v>486</v>
      </c>
      <c r="I216" s="371"/>
      <c r="J216" s="371"/>
      <c r="K216" s="313"/>
    </row>
    <row r="217" spans="2:11" s="1" customFormat="1" ht="15" customHeight="1">
      <c r="B217" s="312"/>
      <c r="C217" s="248"/>
      <c r="D217" s="248"/>
      <c r="E217" s="248"/>
      <c r="F217" s="269">
        <v>4</v>
      </c>
      <c r="G217" s="307"/>
      <c r="H217" s="371" t="s">
        <v>487</v>
      </c>
      <c r="I217" s="371"/>
      <c r="J217" s="371"/>
      <c r="K217" s="313"/>
    </row>
    <row r="218" spans="2:11" s="1" customFormat="1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Elektro</vt:lpstr>
      <vt:lpstr>02 - Stavební část</vt:lpstr>
      <vt:lpstr>Pokyny pro vyplnění</vt:lpstr>
      <vt:lpstr>'01 - Elektro'!Názvy_tisku</vt:lpstr>
      <vt:lpstr>'02 - Stavební část'!Názvy_tisku</vt:lpstr>
      <vt:lpstr>'Rekapitulace stavby'!Názvy_tisku</vt:lpstr>
      <vt:lpstr>'01 - Elektro'!Oblast_tisku</vt:lpstr>
      <vt:lpstr>'02 - Stavební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Kovář Petr</dc:creator>
  <cp:lastModifiedBy>Sobek Jaromír</cp:lastModifiedBy>
  <dcterms:created xsi:type="dcterms:W3CDTF">2021-04-08T06:46:49Z</dcterms:created>
  <dcterms:modified xsi:type="dcterms:W3CDTF">2021-05-03T11:06:03Z</dcterms:modified>
</cp:coreProperties>
</file>