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L - Plynovod" sheetId="2" r:id="rId2"/>
    <sheet name="EL - Elektroinstalace" sheetId="3" r:id="rId3"/>
    <sheet name="D.1.4.3 - Zdravotně techn..." sheetId="4" r:id="rId4"/>
    <sheet name="AR - Stavební část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'PL - Plynovod'!$C$122:$K$182</definedName>
    <definedName name="_xlnm.Print_Area" localSheetId="1">'PL - Plynovod'!$C$4:$J$76,'PL - Plynovod'!$C$82:$J$104,'PL - Plynovod'!$C$110:$K$182</definedName>
    <definedName name="_xlnm.Print_Titles" localSheetId="1">'PL - Plynovod'!$122:$122</definedName>
    <definedName name="_xlnm._FilterDatabase" localSheetId="2" hidden="1">'EL - Elektroinstalace'!$C$120:$K$195</definedName>
    <definedName name="_xlnm.Print_Area" localSheetId="2">'EL - Elektroinstalace'!$C$4:$J$76,'EL - Elektroinstalace'!$C$82:$J$102,'EL - Elektroinstalace'!$C$108:$K$195</definedName>
    <definedName name="_xlnm.Print_Titles" localSheetId="2">'EL - Elektroinstalace'!$120:$120</definedName>
    <definedName name="_xlnm._FilterDatabase" localSheetId="3" hidden="1">'D.1.4.3 - Zdravotně techn...'!$C$132:$K$338</definedName>
    <definedName name="_xlnm.Print_Area" localSheetId="3">'D.1.4.3 - Zdravotně techn...'!$C$4:$J$76,'D.1.4.3 - Zdravotně techn...'!$C$82:$J$112,'D.1.4.3 - Zdravotně techn...'!$C$118:$K$338</definedName>
    <definedName name="_xlnm.Print_Titles" localSheetId="3">'D.1.4.3 - Zdravotně techn...'!$132:$132</definedName>
    <definedName name="_xlnm._FilterDatabase" localSheetId="4" hidden="1">'AR - Stavební část'!$C$124:$K$257</definedName>
    <definedName name="_xlnm.Print_Area" localSheetId="4">'AR - Stavební část'!$C$4:$J$76,'AR - Stavební část'!$C$82:$J$106,'AR - Stavební část'!$C$112:$K$257</definedName>
    <definedName name="_xlnm.Print_Titles" localSheetId="4">'AR - Stavební část'!$124:$124</definedName>
  </definedNames>
  <calcPr/>
</workbook>
</file>

<file path=xl/calcChain.xml><?xml version="1.0" encoding="utf-8"?>
<calcChain xmlns="http://schemas.openxmlformats.org/spreadsheetml/2006/main">
  <c i="5" l="1" r="J37"/>
  <c r="J36"/>
  <c i="1" r="AY99"/>
  <c i="5" r="J35"/>
  <c i="1" r="AX99"/>
  <c i="5"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85"/>
  <c i="4" r="J39"/>
  <c r="J38"/>
  <c i="1" r="AY98"/>
  <c i="4" r="J37"/>
  <c i="1" r="AX98"/>
  <c i="4"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T308"/>
  <c r="R309"/>
  <c r="R308"/>
  <c r="P309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J130"/>
  <c r="J129"/>
  <c r="F129"/>
  <c r="F127"/>
  <c r="E125"/>
  <c r="J94"/>
  <c r="J93"/>
  <c r="F93"/>
  <c r="F91"/>
  <c r="E89"/>
  <c r="J20"/>
  <c r="E20"/>
  <c r="F94"/>
  <c r="J19"/>
  <c r="J14"/>
  <c r="J127"/>
  <c r="E7"/>
  <c r="E85"/>
  <c i="3" r="J148"/>
  <c r="J147"/>
  <c r="J37"/>
  <c r="J36"/>
  <c i="1" r="AY96"/>
  <c i="3" r="J35"/>
  <c i="1" r="AX96"/>
  <c i="3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J99"/>
  <c r="J9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85"/>
  <c i="2" r="J145"/>
  <c r="J37"/>
  <c r="J36"/>
  <c i="1" r="AY95"/>
  <c i="2" r="J35"/>
  <c i="1" r="AX95"/>
  <c i="2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J9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J167"/>
  <c r="BK131"/>
  <c i="3" r="J170"/>
  <c r="BK131"/>
  <c r="BK158"/>
  <c r="J176"/>
  <c r="J174"/>
  <c r="J152"/>
  <c r="BK162"/>
  <c r="BK135"/>
  <c i="4" r="BK285"/>
  <c r="J249"/>
  <c r="BK183"/>
  <c r="BK337"/>
  <c r="J306"/>
  <c r="BK195"/>
  <c r="J330"/>
  <c r="J294"/>
  <c r="J320"/>
  <c r="BK287"/>
  <c r="J247"/>
  <c r="BK247"/>
  <c r="J217"/>
  <c r="BK213"/>
  <c r="BK209"/>
  <c r="BK281"/>
  <c r="BK253"/>
  <c r="J237"/>
  <c r="BK211"/>
  <c r="BK205"/>
  <c r="J195"/>
  <c r="J157"/>
  <c r="BK289"/>
  <c r="J213"/>
  <c r="J203"/>
  <c r="BK171"/>
  <c r="J317"/>
  <c r="J279"/>
  <c r="BK304"/>
  <c r="J187"/>
  <c r="BK143"/>
  <c r="J150"/>
  <c r="J191"/>
  <c r="J173"/>
  <c r="BK155"/>
  <c r="BK136"/>
  <c r="BK139"/>
  <c r="J159"/>
  <c i="5" r="J248"/>
  <c r="J212"/>
  <c r="J193"/>
  <c r="BK158"/>
  <c r="J156"/>
  <c r="BK240"/>
  <c r="J217"/>
  <c r="BK199"/>
  <c r="J243"/>
  <c r="BK214"/>
  <c r="J164"/>
  <c r="BK248"/>
  <c r="J230"/>
  <c r="BK243"/>
  <c r="BK181"/>
  <c r="J185"/>
  <c r="J137"/>
  <c r="J140"/>
  <c r="BK133"/>
  <c r="BK137"/>
  <c r="J128"/>
  <c r="J135"/>
  <c r="BK130"/>
  <c i="1" r="AS97"/>
  <c i="2" r="J176"/>
  <c r="BK125"/>
  <c r="BK154"/>
  <c i="4" r="BK324"/>
  <c r="BK271"/>
  <c r="J231"/>
  <c r="BK223"/>
  <c i="2" r="BK169"/>
  <c r="BK156"/>
  <c r="BK139"/>
  <c i="4" r="BK251"/>
  <c r="J265"/>
  <c i="2" r="BK178"/>
  <c r="BK127"/>
  <c r="J149"/>
  <c r="BK147"/>
  <c r="BK152"/>
  <c i="3" r="BK193"/>
  <c r="BK183"/>
  <c r="J154"/>
  <c r="J172"/>
  <c r="J145"/>
  <c r="J131"/>
  <c i="4" r="BK267"/>
  <c r="BK233"/>
  <c r="BK201"/>
  <c r="BK150"/>
  <c r="BK322"/>
  <c r="BK168"/>
  <c r="J322"/>
  <c r="BK292"/>
  <c r="BK229"/>
  <c r="J164"/>
  <c r="BK261"/>
  <c r="BK177"/>
  <c i="5" r="BK128"/>
  <c r="BK156"/>
  <c r="BK226"/>
  <c r="BK219"/>
  <c r="J196"/>
  <c r="BK168"/>
  <c r="J181"/>
  <c r="J175"/>
  <c r="BK183"/>
  <c r="BK160"/>
  <c r="J148"/>
  <c r="BK164"/>
  <c r="J158"/>
  <c i="2" r="J129"/>
  <c i="3" r="J164"/>
  <c r="J185"/>
  <c r="J168"/>
  <c r="BK176"/>
  <c i="4" r="J289"/>
  <c r="BK225"/>
  <c r="BK330"/>
  <c r="J273"/>
  <c r="BK153"/>
  <c r="BK175"/>
  <c r="J215"/>
  <c i="2" r="J174"/>
  <c r="BK163"/>
  <c r="J139"/>
  <c r="BK143"/>
  <c i="3" r="BK133"/>
  <c r="J179"/>
  <c r="BK156"/>
  <c r="J127"/>
  <c i="4" r="J259"/>
  <c r="J223"/>
  <c r="J147"/>
  <c r="J277"/>
  <c r="J233"/>
  <c r="BK326"/>
  <c r="BK257"/>
  <c r="BK277"/>
  <c i="2" r="J178"/>
  <c r="BK135"/>
  <c r="J169"/>
  <c r="BK176"/>
  <c r="J127"/>
  <c i="3" r="BK160"/>
  <c r="BK191"/>
  <c r="J137"/>
  <c i="4" r="J267"/>
  <c r="J225"/>
  <c i="3" r="BK172"/>
  <c i="4" r="BK157"/>
  <c r="BK235"/>
  <c r="BK317"/>
  <c r="BK263"/>
  <c r="J271"/>
  <c r="J235"/>
  <c i="2" r="J165"/>
  <c r="J171"/>
  <c i="3" r="J191"/>
  <c r="J125"/>
  <c r="J135"/>
  <c r="BK127"/>
  <c r="BK143"/>
  <c i="4" r="J257"/>
  <c r="BK207"/>
  <c r="J219"/>
  <c r="J314"/>
  <c r="J283"/>
  <c r="J301"/>
  <c r="J253"/>
  <c i="2" r="BK161"/>
  <c r="J181"/>
  <c r="BK165"/>
  <c r="J133"/>
  <c i="3" r="BK179"/>
  <c r="BK166"/>
  <c r="J181"/>
  <c r="J139"/>
  <c r="BK141"/>
  <c i="4" r="J251"/>
  <c r="J229"/>
  <c r="J193"/>
  <c r="J332"/>
  <c r="J309"/>
  <c r="J263"/>
  <c r="J304"/>
  <c r="J287"/>
  <c r="BK185"/>
  <c r="J296"/>
  <c r="BK239"/>
  <c r="J221"/>
  <c r="BK275"/>
  <c r="BK197"/>
  <c r="BK159"/>
  <c r="BK294"/>
  <c r="J205"/>
  <c r="J179"/>
  <c r="J141"/>
  <c r="J326"/>
  <c r="J312"/>
  <c r="BK255"/>
  <c r="BK221"/>
  <c r="BK273"/>
  <c r="J185"/>
  <c r="J161"/>
  <c r="BK141"/>
  <c r="BK189"/>
  <c r="J171"/>
  <c r="J153"/>
  <c r="BK161"/>
  <c r="BK147"/>
  <c r="J155"/>
  <c i="5" r="J253"/>
  <c r="BK230"/>
  <c r="J199"/>
  <c r="J171"/>
  <c r="BK201"/>
  <c r="J226"/>
  <c r="BK209"/>
  <c r="BK196"/>
  <c r="BK235"/>
  <c r="BK206"/>
  <c r="J130"/>
  <c r="J235"/>
  <c r="J223"/>
  <c r="BK178"/>
  <c r="J189"/>
  <c r="J201"/>
  <c r="J178"/>
  <c r="J142"/>
  <c r="J162"/>
  <c r="BK153"/>
  <c r="BK175"/>
  <c r="BK142"/>
  <c i="2" r="BK137"/>
  <c r="J135"/>
  <c r="J152"/>
  <c i="3" r="J156"/>
  <c r="BK170"/>
  <c i="4" r="J207"/>
  <c i="2" r="BK181"/>
  <c r="J156"/>
  <c r="BK149"/>
  <c r="J125"/>
  <c r="J141"/>
  <c r="J161"/>
  <c i="3" r="J193"/>
  <c r="BK174"/>
  <c r="BK154"/>
  <c r="J141"/>
  <c r="J166"/>
  <c r="BK129"/>
  <c i="4" r="J261"/>
  <c r="J243"/>
  <c i="5" r="J221"/>
  <c r="BK193"/>
  <c r="BK217"/>
  <c r="BK140"/>
  <c r="J151"/>
  <c r="BK185"/>
  <c r="BK151"/>
  <c r="BK135"/>
  <c r="BK148"/>
  <c r="J133"/>
  <c i="2" r="BK141"/>
  <c r="J131"/>
  <c r="J154"/>
  <c i="3" r="BK187"/>
  <c r="J189"/>
  <c r="J162"/>
  <c r="BK123"/>
  <c i="4" r="BK231"/>
  <c r="J136"/>
  <c r="BK265"/>
  <c r="BK191"/>
  <c r="BK269"/>
  <c r="BK173"/>
  <c i="2" r="J158"/>
  <c r="BK129"/>
  <c r="BK158"/>
  <c r="J137"/>
  <c i="3" r="BK152"/>
  <c r="J187"/>
  <c r="J133"/>
  <c r="BK150"/>
  <c i="4" r="BK283"/>
  <c r="BK335"/>
  <c r="J227"/>
  <c r="J328"/>
  <c r="J285"/>
  <c r="BK314"/>
  <c r="BK249"/>
  <c r="BK203"/>
  <c r="BK245"/>
  <c r="BK217"/>
  <c r="J199"/>
  <c r="BK193"/>
  <c r="BK312"/>
  <c r="J292"/>
  <c r="BK215"/>
  <c r="BK145"/>
  <c r="J335"/>
  <c r="BK320"/>
  <c r="BK227"/>
  <c r="J201"/>
  <c r="J177"/>
  <c r="BK187"/>
  <c r="BK199"/>
  <c r="J183"/>
  <c r="BK181"/>
  <c r="J168"/>
  <c r="J145"/>
  <c r="J139"/>
  <c i="5" r="J214"/>
  <c r="J183"/>
  <c r="J153"/>
  <c r="BK221"/>
  <c r="BK203"/>
  <c r="BK253"/>
  <c r="BK223"/>
  <c r="BK189"/>
  <c r="J240"/>
  <c r="J219"/>
  <c r="J206"/>
  <c r="J203"/>
  <c r="BK212"/>
  <c r="J209"/>
  <c r="J145"/>
  <c r="BK171"/>
  <c r="J168"/>
  <c r="BK145"/>
  <c r="BK162"/>
  <c r="J160"/>
  <c i="4" r="J337"/>
  <c r="BK301"/>
  <c r="J245"/>
  <c r="BK309"/>
  <c r="J197"/>
  <c i="2" r="J143"/>
  <c r="BK167"/>
  <c i="3" r="BK181"/>
  <c r="BK164"/>
  <c r="BK145"/>
  <c r="J123"/>
  <c r="J129"/>
  <c i="4" r="J281"/>
  <c r="BK243"/>
  <c r="BK219"/>
  <c r="J324"/>
  <c r="J189"/>
  <c r="BK332"/>
  <c r="BK306"/>
  <c r="J269"/>
  <c r="BK298"/>
  <c r="J255"/>
  <c r="J181"/>
  <c i="3" r="BK189"/>
  <c r="BK168"/>
  <c r="BK139"/>
  <c r="J143"/>
  <c i="4" r="J241"/>
  <c r="BK179"/>
  <c r="BK259"/>
  <c i="2" r="BK171"/>
  <c r="BK174"/>
  <c r="BK133"/>
  <c r="J163"/>
  <c r="J147"/>
  <c i="3" r="J183"/>
  <c r="BK137"/>
  <c r="J150"/>
  <c r="J158"/>
  <c r="BK185"/>
  <c r="J160"/>
  <c r="BK125"/>
  <c i="4" r="J298"/>
  <c r="J275"/>
  <c r="J209"/>
  <c r="BK164"/>
  <c r="BK296"/>
  <c r="J239"/>
  <c r="J175"/>
  <c r="BK237"/>
  <c r="BK328"/>
  <c r="BK279"/>
  <c r="J211"/>
  <c r="J143"/>
  <c r="BK241"/>
  <c i="2" l="1" r="BK124"/>
  <c r="J124"/>
  <c r="J97"/>
  <c r="BK151"/>
  <c r="J151"/>
  <c r="J100"/>
  <c r="R173"/>
  <c i="3" r="P122"/>
  <c r="BK178"/>
  <c r="J178"/>
  <c r="J101"/>
  <c i="2" r="T151"/>
  <c i="3" r="R178"/>
  <c i="2" r="T124"/>
  <c r="P151"/>
  <c r="T173"/>
  <c i="3" r="T122"/>
  <c i="4" r="BK152"/>
  <c r="J152"/>
  <c r="J103"/>
  <c r="BK300"/>
  <c r="J300"/>
  <c r="J107"/>
  <c r="BK311"/>
  <c r="J311"/>
  <c r="J109"/>
  <c r="R334"/>
  <c i="2" r="BK160"/>
  <c r="J160"/>
  <c r="J101"/>
  <c i="4" r="BK167"/>
  <c r="T334"/>
  <c i="2" r="P146"/>
  <c r="P173"/>
  <c i="3" r="P149"/>
  <c i="4" r="R311"/>
  <c r="R138"/>
  <c r="R134"/>
  <c r="P167"/>
  <c r="T319"/>
  <c i="2" r="R146"/>
  <c r="BK173"/>
  <c r="J173"/>
  <c r="J102"/>
  <c i="3" r="T178"/>
  <c i="2" r="BK146"/>
  <c r="J146"/>
  <c r="J99"/>
  <c r="R151"/>
  <c i="4" r="BK138"/>
  <c r="J138"/>
  <c r="J101"/>
  <c r="R300"/>
  <c r="BK319"/>
  <c r="J319"/>
  <c r="J110"/>
  <c i="2" r="R160"/>
  <c i="3" r="BK122"/>
  <c r="J122"/>
  <c r="J97"/>
  <c i="4" r="R152"/>
  <c r="P311"/>
  <c i="2" r="P124"/>
  <c r="T146"/>
  <c i="3" r="R122"/>
  <c i="4" r="T167"/>
  <c r="T166"/>
  <c r="P334"/>
  <c i="3" r="P178"/>
  <c i="2" r="T160"/>
  <c i="3" r="BK149"/>
  <c r="J149"/>
  <c r="J100"/>
  <c i="4" r="BK334"/>
  <c r="J334"/>
  <c r="J111"/>
  <c r="T138"/>
  <c r="T134"/>
  <c r="T152"/>
  <c r="P300"/>
  <c r="T311"/>
  <c i="3" r="T149"/>
  <c i="4" r="P152"/>
  <c i="5" r="P127"/>
  <c i="2" r="R124"/>
  <c r="R123"/>
  <c r="P160"/>
  <c i="4" r="R167"/>
  <c r="R166"/>
  <c r="P319"/>
  <c i="5" r="R127"/>
  <c r="R126"/>
  <c r="R167"/>
  <c r="T195"/>
  <c r="T191"/>
  <c r="P229"/>
  <c i="4" r="P138"/>
  <c r="P134"/>
  <c r="T300"/>
  <c r="R319"/>
  <c i="5" r="T127"/>
  <c r="T126"/>
  <c r="T167"/>
  <c r="BK195"/>
  <c r="J195"/>
  <c r="J103"/>
  <c r="R195"/>
  <c r="R191"/>
  <c r="R229"/>
  <c i="3" r="R149"/>
  <c i="5" r="BK127"/>
  <c r="J127"/>
  <c r="J98"/>
  <c r="BK167"/>
  <c r="J167"/>
  <c r="J99"/>
  <c r="P167"/>
  <c r="P195"/>
  <c r="P191"/>
  <c r="BK229"/>
  <c r="J229"/>
  <c r="J105"/>
  <c r="T229"/>
  <c i="2" r="BK180"/>
  <c r="J180"/>
  <c r="J103"/>
  <c i="4" r="BK135"/>
  <c r="J135"/>
  <c r="J100"/>
  <c r="BK149"/>
  <c r="J149"/>
  <c r="J102"/>
  <c r="BK308"/>
  <c r="J308"/>
  <c r="J108"/>
  <c i="5" r="BK188"/>
  <c r="J188"/>
  <c r="J100"/>
  <c i="4" r="BK163"/>
  <c r="J163"/>
  <c r="J104"/>
  <c i="5" r="BK225"/>
  <c r="J225"/>
  <c r="J104"/>
  <c r="BK192"/>
  <c i="4" r="J167"/>
  <c r="J106"/>
  <c i="5" r="F92"/>
  <c r="BE135"/>
  <c r="BE140"/>
  <c r="BE151"/>
  <c r="E115"/>
  <c r="BE137"/>
  <c r="BE156"/>
  <c r="BE183"/>
  <c r="BE130"/>
  <c r="BE178"/>
  <c r="BE133"/>
  <c r="BE145"/>
  <c r="BE153"/>
  <c r="BE162"/>
  <c r="J89"/>
  <c r="BE128"/>
  <c r="BE148"/>
  <c r="BE181"/>
  <c r="BE219"/>
  <c r="BE142"/>
  <c r="BE175"/>
  <c r="BE171"/>
  <c r="BE199"/>
  <c r="BE206"/>
  <c r="BE223"/>
  <c r="BE160"/>
  <c r="BE209"/>
  <c r="BE226"/>
  <c r="BE217"/>
  <c r="BE240"/>
  <c r="BE253"/>
  <c i="4" r="BK134"/>
  <c r="J134"/>
  <c r="J99"/>
  <c i="5" r="BE158"/>
  <c r="BE168"/>
  <c r="BE193"/>
  <c r="BE185"/>
  <c r="BE212"/>
  <c r="BE230"/>
  <c r="BE235"/>
  <c r="BE248"/>
  <c r="BE201"/>
  <c r="BE214"/>
  <c r="BE221"/>
  <c r="BE164"/>
  <c r="BE189"/>
  <c r="BE196"/>
  <c r="BE203"/>
  <c r="BE243"/>
  <c i="4" r="J91"/>
  <c r="E121"/>
  <c r="BE136"/>
  <c r="BE141"/>
  <c r="BE143"/>
  <c r="BE150"/>
  <c r="F130"/>
  <c r="BE153"/>
  <c r="BE139"/>
  <c r="BE183"/>
  <c r="BE195"/>
  <c r="BE159"/>
  <c r="BE155"/>
  <c r="BE161"/>
  <c r="BE199"/>
  <c r="BE205"/>
  <c r="BE213"/>
  <c r="BE147"/>
  <c r="BE157"/>
  <c r="BE223"/>
  <c r="BE267"/>
  <c r="BE298"/>
  <c r="BE211"/>
  <c r="BE257"/>
  <c r="BE283"/>
  <c r="BE185"/>
  <c r="BE189"/>
  <c r="BE197"/>
  <c r="BE253"/>
  <c r="BE277"/>
  <c r="BE296"/>
  <c r="BE304"/>
  <c r="BE164"/>
  <c r="BE201"/>
  <c r="BE237"/>
  <c r="BE247"/>
  <c r="BE251"/>
  <c r="BE207"/>
  <c r="BE227"/>
  <c r="BE229"/>
  <c r="BE233"/>
  <c r="BE255"/>
  <c r="BE263"/>
  <c r="BE269"/>
  <c r="BE145"/>
  <c r="BE168"/>
  <c r="BE171"/>
  <c r="BE175"/>
  <c r="BE187"/>
  <c r="BE191"/>
  <c r="BE219"/>
  <c r="BE221"/>
  <c r="BE241"/>
  <c r="BE249"/>
  <c r="BE259"/>
  <c r="BE265"/>
  <c r="BE285"/>
  <c r="BE301"/>
  <c r="BE312"/>
  <c r="BE320"/>
  <c r="BE322"/>
  <c r="BE326"/>
  <c r="BE328"/>
  <c r="BE330"/>
  <c r="BE177"/>
  <c r="BE231"/>
  <c r="BE235"/>
  <c r="BE239"/>
  <c r="BE275"/>
  <c r="BE279"/>
  <c r="BE281"/>
  <c r="BE287"/>
  <c r="BE309"/>
  <c r="BE324"/>
  <c i="3" r="BK121"/>
  <c r="J121"/>
  <c r="J96"/>
  <c i="4" r="BE173"/>
  <c r="BE179"/>
  <c r="BE181"/>
  <c r="BE209"/>
  <c r="BE215"/>
  <c r="BE217"/>
  <c r="BE225"/>
  <c r="BE243"/>
  <c r="BE245"/>
  <c r="BE261"/>
  <c r="BE271"/>
  <c r="BE289"/>
  <c r="BE294"/>
  <c r="BE306"/>
  <c r="BE314"/>
  <c r="BE317"/>
  <c r="BE332"/>
  <c r="BE335"/>
  <c r="BE337"/>
  <c r="BE193"/>
  <c r="BE203"/>
  <c r="BE273"/>
  <c r="BE292"/>
  <c i="3" r="BE129"/>
  <c r="J118"/>
  <c r="BE152"/>
  <c r="F91"/>
  <c r="BE133"/>
  <c r="BE156"/>
  <c r="E111"/>
  <c i="2" r="BK123"/>
  <c r="J123"/>
  <c r="J96"/>
  <c i="3" r="BE139"/>
  <c r="BE174"/>
  <c r="J91"/>
  <c r="J115"/>
  <c r="BE135"/>
  <c r="BE141"/>
  <c r="BE150"/>
  <c r="BE154"/>
  <c r="BE158"/>
  <c r="BE187"/>
  <c r="F92"/>
  <c r="BE125"/>
  <c r="BE127"/>
  <c r="BE137"/>
  <c r="BE162"/>
  <c r="BE164"/>
  <c r="BE176"/>
  <c r="BE179"/>
  <c r="BE191"/>
  <c r="BE166"/>
  <c r="BE170"/>
  <c r="BE123"/>
  <c r="BE131"/>
  <c r="BE145"/>
  <c r="BE160"/>
  <c r="BE168"/>
  <c r="BE172"/>
  <c r="BE183"/>
  <c r="BE185"/>
  <c r="BE193"/>
  <c r="BE143"/>
  <c r="BE181"/>
  <c r="BE189"/>
  <c i="2" r="J91"/>
  <c r="E113"/>
  <c r="J117"/>
  <c r="BE133"/>
  <c r="BE137"/>
  <c r="BE141"/>
  <c r="BE167"/>
  <c r="F119"/>
  <c r="J120"/>
  <c r="BE125"/>
  <c r="BE127"/>
  <c r="BE131"/>
  <c r="BE158"/>
  <c r="BE161"/>
  <c r="BE178"/>
  <c r="BE129"/>
  <c r="BE135"/>
  <c r="BE174"/>
  <c r="BE176"/>
  <c r="BE143"/>
  <c r="BE147"/>
  <c r="BE152"/>
  <c r="BE156"/>
  <c r="BE165"/>
  <c r="BE169"/>
  <c r="BE171"/>
  <c r="BE181"/>
  <c r="F120"/>
  <c r="BE149"/>
  <c r="BE154"/>
  <c r="BE163"/>
  <c r="BE139"/>
  <c i="3" r="F37"/>
  <c i="1" r="BD96"/>
  <c i="4" r="F36"/>
  <c i="1" r="BA98"/>
  <c r="BA97"/>
  <c r="AW97"/>
  <c i="2" r="F37"/>
  <c i="1" r="BD95"/>
  <c i="5" r="F36"/>
  <c i="1" r="BC99"/>
  <c i="2" r="F36"/>
  <c i="1" r="BC95"/>
  <c i="2" r="J34"/>
  <c i="1" r="AW95"/>
  <c i="5" r="F37"/>
  <c i="1" r="BD99"/>
  <c i="4" r="J36"/>
  <c i="1" r="AW98"/>
  <c i="2" r="F34"/>
  <c i="1" r="BA95"/>
  <c i="5" r="F35"/>
  <c i="1" r="BB99"/>
  <c i="5" r="F34"/>
  <c i="1" r="BA99"/>
  <c i="3" r="J34"/>
  <c i="1" r="AW96"/>
  <c i="4" r="F38"/>
  <c i="1" r="BC98"/>
  <c r="BC97"/>
  <c r="AY97"/>
  <c r="AS94"/>
  <c i="4" r="F39"/>
  <c i="1" r="BD98"/>
  <c r="BD97"/>
  <c i="4" r="F37"/>
  <c i="1" r="BB98"/>
  <c r="BB97"/>
  <c r="AX97"/>
  <c i="2" r="F35"/>
  <c i="1" r="BB95"/>
  <c i="3" r="F36"/>
  <c i="1" r="BC96"/>
  <c i="5" r="J34"/>
  <c i="1" r="AW99"/>
  <c i="3" r="F35"/>
  <c i="1" r="BB96"/>
  <c i="3" r="F34"/>
  <c i="1" r="BA96"/>
  <c i="4" l="1" r="T133"/>
  <c i="5" r="R125"/>
  <c r="P126"/>
  <c r="P125"/>
  <c i="1" r="AU99"/>
  <c i="2" r="P123"/>
  <c i="1" r="AU95"/>
  <c i="4" r="R133"/>
  <c i="3" r="R121"/>
  <c i="5" r="BK191"/>
  <c r="J191"/>
  <c r="J101"/>
  <c i="4" r="BK166"/>
  <c r="J166"/>
  <c r="J105"/>
  <c i="5" r="T125"/>
  <c i="4" r="P166"/>
  <c r="P133"/>
  <c i="1" r="AU98"/>
  <c i="3" r="T121"/>
  <c i="2" r="T123"/>
  <c i="3" r="P121"/>
  <c i="1" r="AU96"/>
  <c i="5" r="J192"/>
  <c r="J102"/>
  <c r="BK126"/>
  <c r="BK125"/>
  <c r="J125"/>
  <c r="J96"/>
  <c i="4" r="BK133"/>
  <c r="J133"/>
  <c r="J98"/>
  <c i="3" r="J33"/>
  <c i="1" r="AV96"/>
  <c r="AT96"/>
  <c r="AU97"/>
  <c i="2" r="F33"/>
  <c i="1" r="AZ95"/>
  <c i="5" r="J33"/>
  <c i="1" r="AV99"/>
  <c r="AT99"/>
  <c i="4" r="F35"/>
  <c i="1" r="AZ98"/>
  <c r="AZ97"/>
  <c r="AV97"/>
  <c r="AT97"/>
  <c i="2" r="J33"/>
  <c i="1" r="AV95"/>
  <c r="AT95"/>
  <c i="3" r="F33"/>
  <c i="1" r="AZ96"/>
  <c i="2" r="J30"/>
  <c i="1" r="AG95"/>
  <c r="BC94"/>
  <c r="AY94"/>
  <c i="3" r="J30"/>
  <c i="1" r="AG96"/>
  <c r="BB94"/>
  <c r="W31"/>
  <c r="BA94"/>
  <c r="AW94"/>
  <c r="AK30"/>
  <c i="4" r="J35"/>
  <c i="1" r="AV98"/>
  <c r="AT98"/>
  <c i="5" r="F33"/>
  <c i="1" r="AZ99"/>
  <c r="BD94"/>
  <c r="W33"/>
  <c i="5" l="1" r="J126"/>
  <c r="J97"/>
  <c i="1" r="AN96"/>
  <c r="AN95"/>
  <c i="3" r="J39"/>
  <c i="2" r="J39"/>
  <c i="1" r="AU94"/>
  <c i="5" r="J30"/>
  <c i="1" r="AG99"/>
  <c i="4" r="J32"/>
  <c i="1" r="AG98"/>
  <c r="AG97"/>
  <c r="AN97"/>
  <c r="AZ94"/>
  <c r="W29"/>
  <c r="AX94"/>
  <c r="W32"/>
  <c r="W30"/>
  <c i="5" l="1" r="J39"/>
  <c i="4" r="J41"/>
  <c i="1" r="AN98"/>
  <c r="AN99"/>
  <c r="AG94"/>
  <c r="AV94"/>
  <c r="AK29"/>
  <c l="1"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<sst xmlns="http://schemas.openxmlformats.org/spreadsheetml/2006/main">
  <si>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</si>
  <si>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</si>
  <si>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</si>
  <si>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</si>
  <si>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</si>
  <si>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{c0414d4c-eddb-4489-a02c-2192f4821e6c}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</si>
  <si>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</si>
  <si>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</si>
  <si>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</si>
  <si>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</si>
  <si>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</si>
  <si>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</si>
  <si>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</si>
  <si>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</si>
  <si>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230308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</si>
  <si>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</si>
  <si>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</si>
  <si>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Ohřev TV včetně výměny instalací studené vody č.p. 240, 242, 243, 244, ul. Kollárova, Lanškroun</t>
  </si>
  <si>
    <t>KSO:</t>
  </si>
  <si>
    <t>CC-CZ:</t>
  </si>
  <si>
    <t>Místo:</t>
  </si>
  <si>
    <t>Lanškroun</t>
  </si>
  <si>
    <t>Datum:</t>
  </si>
  <si>
    <t>8. 3. 2023</t>
  </si>
  <si>
    <t>Zadavatel:</t>
  </si>
  <si>
    <t>IČ:</t>
  </si>
  <si>
    <t>MĚSTO LANŠKROUN, NÁM. J. M. MARKŮ 12, 563 01 LANŠK</t>
  </si>
  <si>
    <t>DIČ:</t>
  </si>
  <si>
    <t>Uchazeč:</t>
  </si>
  <si>
    <t>Vyplň údaj</t>
  </si>
  <si>
    <t>Projektant:</t>
  </si>
  <si>
    <t>Petr Studený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</si>
  <si>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</si>
  <si>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</si>
  <si>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</si>
  <si>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</si>
  <si>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</si>
  <si>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</si>
  <si>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</si>
  <si>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</si>
  <si>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</si>
  <si>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</si>
  <si>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</si>
  <si>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</si>
  <si>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</si>
  <si>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</si>
  <si>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</si>
  <si>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</si>
  <si>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</si>
  <si>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</si>
  <si>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</si>
  <si>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</si>
  <si>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</si>
  <si>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</si>
  <si>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</si>
  <si>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</si>
  <si>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</si>
  <si>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</si>
  <si>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</si>
  <si>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</si>
  <si>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</si>
  <si>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</si>
  <si>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</si>
  <si>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</si>
  <si>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</si>
  <si>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</si>
  <si>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</si>
  <si>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</si>
  <si>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</si>
  <si>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</si>
  <si>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</si>
  <si>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</si>
  <si>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</si>
  <si>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</si>
  <si>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</si>
  <si>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</si>
  <si>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</si>
  <si>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</si>
  <si>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</si>
  <si>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</si>
  <si>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PL</t>
  </si>
  <si>
    <t>Plynovod</t>
  </si>
  <si>
    <t>STA</t>
  </si>
  <si>
    <t>1</t>
  </si>
  <si>
    <t>{da7fd769-9d43-4562-a0fa-f134c11f1d42}</t>
  </si>
  <si>
    <t>2</t>
  </si>
  <si>
    <t>EL</t>
  </si>
  <si>
    <t>Elektroinstalace</t>
  </si>
  <si>
    <t>{ea2969e1-4c64-404e-96ed-c3e45da2c2e0}</t>
  </si>
  <si>
    <t>ZTI</t>
  </si>
  <si>
    <t>zdravotně technické instalace</t>
  </si>
  <si>
    <t>{fcbd7b46-1b6b-4c3f-9eef-b5f9f1bb35e0}</t>
  </si>
  <si>
    <t>D.1.4.3</t>
  </si>
  <si>
    <t>Zdravotně technické instalace</t>
  </si>
  <si>
    <t>Soupis</t>
  </si>
  <si>
    <t>{84557c6f-d474-4511-bcb8-7cc74b2a0c80}</t>
  </si>
  <si>
    <t>AR</t>
  </si>
  <si>
    <t>Stavební část</t>
  </si>
  <si>
    <t>{0f29d286-c50e-4690-b774-c17f9dcaaef0}</t>
  </si>
  <si>
    <t>KRYCÍ LIST SOUPISU PRACÍ</t>
  </si>
  <si>
    <t>Objekt:</t>
  </si>
  <si>
    <t>PL - Plynovod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</si>
  <si>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</si>
  <si>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</si>
  <si>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</si>
  <si>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</si>
  <si>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</si>
  <si>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</si>
  <si>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734 - Ústřední vytápění - armatury</t>
  </si>
  <si>
    <t>PSV - Práce a dodávky PSV</t>
  </si>
  <si>
    <t>713 - Izolace tepelné</t>
  </si>
  <si>
    <t>723 - Zdravotechnika - vnitřní plynovod</t>
  </si>
  <si>
    <t>732 - Ústřední vytápění - strojovny</t>
  </si>
  <si>
    <t>733 - Ústřední vytápění - potrubí</t>
  </si>
  <si>
    <t>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</si>
  <si>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</si>
  <si>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</si>
  <si>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</si>
  <si>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</si>
  <si>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</si>
  <si>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</si>
  <si>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</si>
  <si>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</si>
  <si>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</si>
  <si>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</si>
  <si>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</si>
  <si>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</si>
  <si>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</si>
  <si>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734</t>
  </si>
  <si>
    <t>Ústřední vytápění - armatury</t>
  </si>
  <si>
    <t>ROZPOCET</t>
  </si>
  <si>
    <t>K</t>
  </si>
  <si>
    <t>734209103</t>
  </si>
  <si>
    <t>Montáž armatury závitové s jedním závitem G 1/2</t>
  </si>
  <si>
    <t>kus</t>
  </si>
  <si>
    <t>16</t>
  </si>
  <si>
    <t>PP</t>
  </si>
  <si>
    <t>M</t>
  </si>
  <si>
    <t>551243890</t>
  </si>
  <si>
    <t xml:space="preserve">vypouštěcí kulový kohout , s hadicovou vývodkou a zátkou,  1/2"</t>
  </si>
  <si>
    <t>32</t>
  </si>
  <si>
    <t>4</t>
  </si>
  <si>
    <t>3</t>
  </si>
  <si>
    <t>551212840</t>
  </si>
  <si>
    <t>automatický odvzdušňovací ventil, svislý, mosaz R99 1/2"</t>
  </si>
  <si>
    <t>6</t>
  </si>
  <si>
    <t>734209117</t>
  </si>
  <si>
    <t>Montáž armatury závitové s dvěma závity G 6/4</t>
  </si>
  <si>
    <t>8</t>
  </si>
  <si>
    <t>5</t>
  </si>
  <si>
    <t>551141081</t>
  </si>
  <si>
    <t>kulový kohout mosaz, 0-110°C, DN 40, páka, červený</t>
  </si>
  <si>
    <t>10</t>
  </si>
  <si>
    <t>734209118</t>
  </si>
  <si>
    <t>Montáž armatury závitové s dvěma závity G 2</t>
  </si>
  <si>
    <t>12</t>
  </si>
  <si>
    <t>7</t>
  </si>
  <si>
    <t>551141340</t>
  </si>
  <si>
    <t xml:space="preserve">kulový kohout, PN 35, T 185 C, chromovaný R250D 2"   červený</t>
  </si>
  <si>
    <t>14</t>
  </si>
  <si>
    <t>551172370</t>
  </si>
  <si>
    <t>filtr závitový mosaz, závit vnitřní-vnitřní PN16 typ 08412 2"</t>
  </si>
  <si>
    <t>9</t>
  </si>
  <si>
    <t>551176105</t>
  </si>
  <si>
    <t>zpětná klapka závitová DN 50</t>
  </si>
  <si>
    <t>18</t>
  </si>
  <si>
    <t>998734101</t>
  </si>
  <si>
    <t>Přesun hmot pro armatury v objektech v do 6 m</t>
  </si>
  <si>
    <t>t</t>
  </si>
  <si>
    <t>20</t>
  </si>
  <si>
    <t>PSV</t>
  </si>
  <si>
    <t>Práce a dodávky PSV</t>
  </si>
  <si>
    <t>713</t>
  </si>
  <si>
    <t>Izolace tepelné</t>
  </si>
  <si>
    <t>11</t>
  </si>
  <si>
    <t>713462115</t>
  </si>
  <si>
    <t>Izolace tepelné potrubí skružemi uchyceno sponou do DN 40 mm</t>
  </si>
  <si>
    <t>m</t>
  </si>
  <si>
    <t>22</t>
  </si>
  <si>
    <t>713462116</t>
  </si>
  <si>
    <t>Izolace tepelné potrubí skružemi uchyceno sponou do DN 50 mm</t>
  </si>
  <si>
    <t>24</t>
  </si>
  <si>
    <t>723</t>
  </si>
  <si>
    <t>Zdravotechnika - vnitřní plynovod</t>
  </si>
  <si>
    <t>13</t>
  </si>
  <si>
    <t>723160401</t>
  </si>
  <si>
    <t>Provozní kontrola odběrného plyn. zařízení vč. souhrnného zápisu</t>
  </si>
  <si>
    <t>26</t>
  </si>
  <si>
    <t>723160407</t>
  </si>
  <si>
    <t>Demontáž průtokových ohřívačů vody vč. plynové přípojky a uzávěru plynu.</t>
  </si>
  <si>
    <t>hod</t>
  </si>
  <si>
    <t>28</t>
  </si>
  <si>
    <t>723160408</t>
  </si>
  <si>
    <t>Demontáž odkouření ohřívačů vody vč. zaslepení soupouchu na kouřovodu.</t>
  </si>
  <si>
    <t>30</t>
  </si>
  <si>
    <t>998723201</t>
  </si>
  <si>
    <t>Přesun hmot pro vnitřní plynovod v objektech v do 6 m</t>
  </si>
  <si>
    <t>%</t>
  </si>
  <si>
    <t>732</t>
  </si>
  <si>
    <t>Ústřední vytápění - strojovny</t>
  </si>
  <si>
    <t>17</t>
  </si>
  <si>
    <t>732219335</t>
  </si>
  <si>
    <t>Montáž ohříváku vody stojatého PN 2,5/0,6 o obsahu 1000 litrů</t>
  </si>
  <si>
    <t>soubor</t>
  </si>
  <si>
    <t>34</t>
  </si>
  <si>
    <t>484386170</t>
  </si>
  <si>
    <t>ohřívač zásobníkový SU750.5 W-C (740 l, tl. izolace 85 mm)</t>
  </si>
  <si>
    <t>36</t>
  </si>
  <si>
    <t>19</t>
  </si>
  <si>
    <t>732421979</t>
  </si>
  <si>
    <t>Zásuvný modul PG14 pro Yonos MAXO</t>
  </si>
  <si>
    <t>38</t>
  </si>
  <si>
    <t>732421995</t>
  </si>
  <si>
    <t>Oběhové čerpadlo Wilo Yonos MAXO 30/0,5-10 PN10 vč.izolace</t>
  </si>
  <si>
    <t>40</t>
  </si>
  <si>
    <t>732429113</t>
  </si>
  <si>
    <t>Montáž čerpadla oběhového spirálního DN 50 do potrubí (přírubové)</t>
  </si>
  <si>
    <t>42</t>
  </si>
  <si>
    <t>998732101</t>
  </si>
  <si>
    <t>Přesun hmot pro strojovny v objektech v do 6 m</t>
  </si>
  <si>
    <t>44</t>
  </si>
  <si>
    <t>733</t>
  </si>
  <si>
    <t>Ústřední vytápění - potrubí</t>
  </si>
  <si>
    <t>23</t>
  </si>
  <si>
    <t>733111117</t>
  </si>
  <si>
    <t>Potrubí ocelové závitové bezešvé běžné v kotelnách nebo strojovnách DN 40</t>
  </si>
  <si>
    <t>46</t>
  </si>
  <si>
    <t>733111118</t>
  </si>
  <si>
    <t>Potrubí ocelové závitové bezešvé běžné v kotelnách nebo strojovnách DN 50</t>
  </si>
  <si>
    <t>48</t>
  </si>
  <si>
    <t>25</t>
  </si>
  <si>
    <t>998733101</t>
  </si>
  <si>
    <t>Přesun hmot pro rozvody potrubí v objektech v do 6 m</t>
  </si>
  <si>
    <t>50</t>
  </si>
  <si>
    <t>783</t>
  </si>
  <si>
    <t>Dokončovací práce - nátěry</t>
  </si>
  <si>
    <t>783414240</t>
  </si>
  <si>
    <t>Nátěry olejové potrubí do DN 50 jednonásobné, 1x email a základní</t>
  </si>
  <si>
    <t>52</t>
  </si>
  <si>
    <t>EL - Elektroinstalace</t>
  </si>
  <si>
    <t>D1 - MATERIÁL</t>
  </si>
  <si>
    <t xml:space="preserve">D3 - </t>
  </si>
  <si>
    <t>D4 - MONTÁŽ</t>
  </si>
  <si>
    <t>D6 - DODÁVKY</t>
  </si>
  <si>
    <t>D1</t>
  </si>
  <si>
    <t>MATERIÁL</t>
  </si>
  <si>
    <t>Pol1</t>
  </si>
  <si>
    <t>Svorka k ochr. pospoj.</t>
  </si>
  <si>
    <t>ks</t>
  </si>
  <si>
    <t>Pol2</t>
  </si>
  <si>
    <t>Krabice 5x2,5 IP44</t>
  </si>
  <si>
    <t>Pol3</t>
  </si>
  <si>
    <t>Kabel H07VV-U 3J1,5 (CYKY-J 3x1,5)</t>
  </si>
  <si>
    <t>Pol4</t>
  </si>
  <si>
    <t>Kabel H07VV-U 7J1,5 (CYKY-J 7x1,5)</t>
  </si>
  <si>
    <t>Pol5</t>
  </si>
  <si>
    <t>Vodič H07V-U 1J25 (CY 25 mm2 ZŽ)</t>
  </si>
  <si>
    <t>Pol6</t>
  </si>
  <si>
    <t>Kabel H05RR-F 3G1,5</t>
  </si>
  <si>
    <t>Pol7</t>
  </si>
  <si>
    <t>Lišta LHD 40x40</t>
  </si>
  <si>
    <t>Pol8</t>
  </si>
  <si>
    <t>Trubka PH 4020</t>
  </si>
  <si>
    <t>Pol9</t>
  </si>
  <si>
    <t>Trubka PH 1220</t>
  </si>
  <si>
    <t>Pol10</t>
  </si>
  <si>
    <t>Spojka 0220</t>
  </si>
  <si>
    <t>Pol11</t>
  </si>
  <si>
    <t>Příchytka 5320</t>
  </si>
  <si>
    <t>Pol12</t>
  </si>
  <si>
    <t>Propojení prvků topení</t>
  </si>
  <si>
    <t>D3</t>
  </si>
  <si>
    <t>D4</t>
  </si>
  <si>
    <t>MONTÁŽ</t>
  </si>
  <si>
    <t>Pol13</t>
  </si>
  <si>
    <t>Pol14</t>
  </si>
  <si>
    <t>Pol15</t>
  </si>
  <si>
    <t>Pol16</t>
  </si>
  <si>
    <t>Pol17</t>
  </si>
  <si>
    <t>Pol18</t>
  </si>
  <si>
    <t>Pol19</t>
  </si>
  <si>
    <t>Pol20</t>
  </si>
  <si>
    <t>Pol21</t>
  </si>
  <si>
    <t>Pol22</t>
  </si>
  <si>
    <t>Pol23</t>
  </si>
  <si>
    <t>Oživení elektroinstalace</t>
  </si>
  <si>
    <t>Pol24</t>
  </si>
  <si>
    <t>Montáž rozváděče RK</t>
  </si>
  <si>
    <t>Pol25</t>
  </si>
  <si>
    <t>Ukončení vodiče 25 mm2 rozv.</t>
  </si>
  <si>
    <t>Pol26</t>
  </si>
  <si>
    <t>Ukončení vodiče 2,5 mm2 rozv.</t>
  </si>
  <si>
    <t>D6</t>
  </si>
  <si>
    <t>DODÁVKY</t>
  </si>
  <si>
    <t>Pol27</t>
  </si>
  <si>
    <t>Rozvodnice BC-O-1/18-eco</t>
  </si>
  <si>
    <t>54</t>
  </si>
  <si>
    <t>Pol28</t>
  </si>
  <si>
    <t>Kompletace rozváděče</t>
  </si>
  <si>
    <t>56</t>
  </si>
  <si>
    <t>Pol29</t>
  </si>
  <si>
    <t>Jistič LTN-10B-1</t>
  </si>
  <si>
    <t>58</t>
  </si>
  <si>
    <t>Pol30</t>
  </si>
  <si>
    <t>Stykač RSI-20-20-A230</t>
  </si>
  <si>
    <t>60</t>
  </si>
  <si>
    <t>Pol31</t>
  </si>
  <si>
    <t>Propojení pomocných obvodů komplet</t>
  </si>
  <si>
    <t>62</t>
  </si>
  <si>
    <t>Pol32</t>
  </si>
  <si>
    <t>Svorka RSA 4 A</t>
  </si>
  <si>
    <t>64</t>
  </si>
  <si>
    <t>Pol33</t>
  </si>
  <si>
    <t>Vývodka M20</t>
  </si>
  <si>
    <t>66</t>
  </si>
  <si>
    <t>Pol34</t>
  </si>
  <si>
    <t>Vývodka M25</t>
  </si>
  <si>
    <t>68</t>
  </si>
  <si>
    <t>P</t>
  </si>
  <si>
    <t>Poznámka k položce:_x000d_
CELKEM Rozváděč RK (úprava):</t>
  </si>
  <si>
    <t>ZTI - zdravotně technické instalace</t>
  </si>
  <si>
    <t>Soupis:</t>
  </si>
  <si>
    <t>D.1.4.3 - Zdravotně technické instalace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</si>
  <si>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</si>
  <si>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</si>
  <si>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</si>
  <si>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</si>
  <si>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</si>
  <si>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</si>
  <si>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722 - Zdravotechnika - vnitřní vodovod</t>
  </si>
  <si>
    <t xml:space="preserve">    724 - Zdravotechnika - strojní vybavení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</si>
  <si>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</si>
  <si>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</si>
  <si>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</si>
  <si>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 xml:space="preserve">    784 - Dokončovací práce - malby a tapety</t>
  </si>
  <si>
    <t>HSV</t>
  </si>
  <si>
    <t>Práce a dodávky HSV</t>
  </si>
  <si>
    <t>Svislé a kompletní konstrukce</t>
  </si>
  <si>
    <t>82</t>
  </si>
  <si>
    <t>346244371</t>
  </si>
  <si>
    <t>Zazdívka rýh, potrubí, nik (výklenků) nebo kapes z pálených cihel na maltu tl. 140 mm</t>
  </si>
  <si>
    <t>m2</t>
  </si>
  <si>
    <t>-1969625702</t>
  </si>
  <si>
    <t>Úpravy povrchů, podlahy a osazování výplní</t>
  </si>
  <si>
    <t>86</t>
  </si>
  <si>
    <t>612131121</t>
  </si>
  <si>
    <t>Podkladní a spojovací vrstva vnitřních omítaných ploch penetrace disperzní nanášená ručně stěn</t>
  </si>
  <si>
    <t>-1023895970</t>
  </si>
  <si>
    <t>83</t>
  </si>
  <si>
    <t>612321121</t>
  </si>
  <si>
    <t>Omítka vápenocementová vnitřních ploch nanášená ručně jednovrstvá, tloušťky do 10 mm hladká svislých konstrukcí stěn</t>
  </si>
  <si>
    <t>1800869496</t>
  </si>
  <si>
    <t>84</t>
  </si>
  <si>
    <t>612321131</t>
  </si>
  <si>
    <t>Potažení vnitřních ploch vápenocementovým štukem tloušťky do 3 mm svislých konstrukcí stěn</t>
  </si>
  <si>
    <t>-1711042898</t>
  </si>
  <si>
    <t>85</t>
  </si>
  <si>
    <t>612331101</t>
  </si>
  <si>
    <t>Omítka cementová vnitřních ploch nanášená ručně jednovrstvá, tloušťky do 10 mm hrubá nezatřená stěn</t>
  </si>
  <si>
    <t>-419595436</t>
  </si>
  <si>
    <t>87</t>
  </si>
  <si>
    <t>629999030</t>
  </si>
  <si>
    <t>Příplatky k cenám úprav vnějších povrchů za zvýšenou pracnost při provádění prací menšího rozsahu omítané plochy do 10 m2</t>
  </si>
  <si>
    <t>232085208</t>
  </si>
  <si>
    <t>Ostatní konstrukce a práce, bourání</t>
  </si>
  <si>
    <t>35</t>
  </si>
  <si>
    <t>89290010R</t>
  </si>
  <si>
    <t>Jádrový odvrt prostupů potrubí stropem, stěnou</t>
  </si>
  <si>
    <t>-779253392</t>
  </si>
  <si>
    <t>997</t>
  </si>
  <si>
    <t>Přesun sutě</t>
  </si>
  <si>
    <t>95</t>
  </si>
  <si>
    <t>997002611</t>
  </si>
  <si>
    <t>Nakládání suti a vybouraných hmot na dopravní prostředek pro vodorovné přemístění</t>
  </si>
  <si>
    <t>-1652080998</t>
  </si>
  <si>
    <t>98</t>
  </si>
  <si>
    <t>997013509</t>
  </si>
  <si>
    <t>Odvoz suti a vybouraných hmot na skládku nebo meziskládku se složením, na vzdálenost Příplatek k ceně za každý další i započatý 1 km přes 1 km</t>
  </si>
  <si>
    <t>-1592862145</t>
  </si>
  <si>
    <t>97</t>
  </si>
  <si>
    <t>997013511</t>
  </si>
  <si>
    <t>Odvoz suti a vybouraných hmot z meziskládky na skládku s naložením a se složením, na vzdálenost do 1 km</t>
  </si>
  <si>
    <t>-1350651538</t>
  </si>
  <si>
    <t>91</t>
  </si>
  <si>
    <t>997013813</t>
  </si>
  <si>
    <t>Poplatek za uložení stavebního odpadu na skládce (skládkovné) z plastických hmot zatříděného do Katalogu odpadů pod kódem 17 02 03</t>
  </si>
  <si>
    <t>-971591442</t>
  </si>
  <si>
    <t>92</t>
  </si>
  <si>
    <t>997013814</t>
  </si>
  <si>
    <t>Poplatek za uložení stavebního odpadu na skládce (skládkovné) z izolačních materiálů zatříděného do Katalogu odpadů pod kódem 17 06 04</t>
  </si>
  <si>
    <t>1813629911</t>
  </si>
  <si>
    <t>998</t>
  </si>
  <si>
    <t>Přesun hmot</t>
  </si>
  <si>
    <t>90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</si>
  <si>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</si>
  <si>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</si>
  <si>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656051800</t>
  </si>
  <si>
    <t>722</t>
  </si>
  <si>
    <t>Zdravotechnika - vnitřní vodovod</t>
  </si>
  <si>
    <t>45820001R</t>
  </si>
  <si>
    <t>kotevní prvky pro potrubí vodovodu pod stropem, po stěně</t>
  </si>
  <si>
    <t>-1074359041</t>
  </si>
  <si>
    <t>Poznámka k položce:_x000d_
- cena za dodávku kompletního úchytného, závěsného a kotevního materiálu</t>
  </si>
  <si>
    <t>61</t>
  </si>
  <si>
    <t>722254115.demont</t>
  </si>
  <si>
    <t>Hydrantová skříň vnitřní s výzbrojí - demontáž</t>
  </si>
  <si>
    <t>-1187551344</t>
  </si>
  <si>
    <t>722130801</t>
  </si>
  <si>
    <t>Demontáž potrubí z ocelových trubek pozinkovaných závitových do DN 25</t>
  </si>
  <si>
    <t>487392702</t>
  </si>
  <si>
    <t>722130802</t>
  </si>
  <si>
    <t>Demontáž potrubí z ocelových trubek pozinkovaných závitových přes 25 do DN 40</t>
  </si>
  <si>
    <t>1491734112</t>
  </si>
  <si>
    <t>722130803</t>
  </si>
  <si>
    <t>Demontáž potrubí z ocelových trubek pozinkovaných závitových přes 40 do DN 50</t>
  </si>
  <si>
    <t>948990559</t>
  </si>
  <si>
    <t>722130913</t>
  </si>
  <si>
    <t>Opravy vodovodního potrubí z ocelových trubek pozinkovaných závitových přeřezání ocelové trubky do DN 25</t>
  </si>
  <si>
    <t>-584436075</t>
  </si>
  <si>
    <t>722131933</t>
  </si>
  <si>
    <t>Opravy vodovodního potrubí z ocelových trubek pozinkovaných závitových propojení dosavadního potrubí DN 25</t>
  </si>
  <si>
    <t>-946588447</t>
  </si>
  <si>
    <t>722170801</t>
  </si>
  <si>
    <t>Demontáž rozvodů vody z plastů do Ø 25 mm</t>
  </si>
  <si>
    <t>-718549561</t>
  </si>
  <si>
    <t>722171912</t>
  </si>
  <si>
    <t>Odříznutí trubky nebo tvarovky u rozvodů vody z plastů D přes 16 do 20 mm</t>
  </si>
  <si>
    <t>888361494</t>
  </si>
  <si>
    <t>722173912</t>
  </si>
  <si>
    <t>Spoje rozvodů vody z plastů svary polyfuzí D přes 16 do 20 mm</t>
  </si>
  <si>
    <t>-712879297</t>
  </si>
  <si>
    <t>722175002.WVN.001</t>
  </si>
  <si>
    <t>Potrubí vodovodní plastové PP-RCT Wavin FIBER BASALT PLUS S 3,2 svar polyfúze D 20x2,8 mm</t>
  </si>
  <si>
    <t>-1970123142</t>
  </si>
  <si>
    <t>722175003.WVN.001</t>
  </si>
  <si>
    <t>Potrubí vodovodní plastové PP-RCT Wavin FIBER BASALT PLUS S 3,2 svar polyfúze D 25x3,5 mm</t>
  </si>
  <si>
    <t>-1919534894</t>
  </si>
  <si>
    <t>722175004.WVN.001</t>
  </si>
  <si>
    <t>Potrubí vodovodní plastové PP-RCT Wavin FIBER BASALT PLUS S 3,2 svar polyfúze D 32x4,4 mm</t>
  </si>
  <si>
    <t>333645755</t>
  </si>
  <si>
    <t>722175005.WVN.001</t>
  </si>
  <si>
    <t>Potrubí vodovodní plastové PP-RCT Wavin FIBER BASALT PLUS S 3,2 svar polyfúze D 40x5,5 mm</t>
  </si>
  <si>
    <t>1423432184</t>
  </si>
  <si>
    <t>722175006.WVN.001</t>
  </si>
  <si>
    <t>Potrubí vodovodní plastové PP-RCT Wavin FIBER BASALT PLUS S 3,2 svar polyfúze D 50x6,9 mm</t>
  </si>
  <si>
    <t>-169890613</t>
  </si>
  <si>
    <t>722175007.WVN.001</t>
  </si>
  <si>
    <t>Potrubí vodovodní plastové PP-RCT Wavin FIBER BASALT PLUS S 3,2 svar polyfúze D 63x8,6 mm</t>
  </si>
  <si>
    <t>2096361899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</si>
  <si>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</si>
  <si>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</si>
  <si>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-108717672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</si>
  <si>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</si>
  <si>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</si>
  <si>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-995508698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</si>
  <si>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</si>
  <si>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</si>
  <si>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-1682865684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</si>
  <si>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</si>
  <si>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</si>
  <si>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-2145621689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</si>
  <si>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</si>
  <si>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</si>
  <si>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-594367715</t>
  </si>
  <si>
    <t>722181253</t>
  </si>
  <si>
    <t>Ochrana potrubí termoizolačními trubicemi z pěnového polyetylenu PE přilepenými v příčných a podélných spojích, tloušťky izolace přes 20 do 25 mm, vnitřního průměru izolace DN přes 45 do 63 mm</t>
  </si>
  <si>
    <t>-1519348695</t>
  </si>
  <si>
    <t>722181812</t>
  </si>
  <si>
    <t>Demontáž ochrany potrubí plstěných pásů z trub, průměru do 50 mm</t>
  </si>
  <si>
    <t>283110474</t>
  </si>
  <si>
    <t>722181817</t>
  </si>
  <si>
    <t>Demontáž ochrany potrubí plstěných pásů z trub, průměru přes 50 do 150 mm</t>
  </si>
  <si>
    <t>387316897</t>
  </si>
  <si>
    <t>722181851</t>
  </si>
  <si>
    <t>Demontáž ochrany potrubí termoizolačních trubic z trub, průměru do 45 mm</t>
  </si>
  <si>
    <t>815727979</t>
  </si>
  <si>
    <t>27</t>
  </si>
  <si>
    <t>722182011</t>
  </si>
  <si>
    <t>Podpůrný žlab pro potrubí průměru D 20</t>
  </si>
  <si>
    <t>-1389968879</t>
  </si>
  <si>
    <t>722182012</t>
  </si>
  <si>
    <t>Podpůrný žlab pro potrubí průměru D 25</t>
  </si>
  <si>
    <t>-2133322792</t>
  </si>
  <si>
    <t>29</t>
  </si>
  <si>
    <t>722182013</t>
  </si>
  <si>
    <t>Podpůrný žlab pro potrubí průměru D 32</t>
  </si>
  <si>
    <t>1283165601</t>
  </si>
  <si>
    <t>722182014</t>
  </si>
  <si>
    <t>Podpůrný žlab pro potrubí průměru D 40</t>
  </si>
  <si>
    <t>978741935</t>
  </si>
  <si>
    <t>31</t>
  </si>
  <si>
    <t>722182015</t>
  </si>
  <si>
    <t>Podpůrný žlab pro potrubí průměru D 50</t>
  </si>
  <si>
    <t>-822379516</t>
  </si>
  <si>
    <t>722182016</t>
  </si>
  <si>
    <t>Podpůrný žlab pro potrubí průměru D 63</t>
  </si>
  <si>
    <t>-1444032699</t>
  </si>
  <si>
    <t>33</t>
  </si>
  <si>
    <t>722190401</t>
  </si>
  <si>
    <t>Zřízení přípojek na potrubí vyvedení a upevnění výpustek do DN 25</t>
  </si>
  <si>
    <t>1090266144</t>
  </si>
  <si>
    <t>37</t>
  </si>
  <si>
    <t>722220231</t>
  </si>
  <si>
    <t>Armatury s jedním závitem přechodové tvarovky PPR, PN 20 (SDR 6) s kovovým závitem vnitřním přechodky dGK D 20 x G 1/2"</t>
  </si>
  <si>
    <t>-1356445704</t>
  </si>
  <si>
    <t>722220232</t>
  </si>
  <si>
    <t>Armatury s jedním závitem přechodové tvarovky PPR, PN 20 (SDR 6) s kovovým závitem vnitřním přechodky dGK D 25 x G 3/4"</t>
  </si>
  <si>
    <t>617555228</t>
  </si>
  <si>
    <t>39</t>
  </si>
  <si>
    <t>722220233</t>
  </si>
  <si>
    <t>Armatury s jedním závitem přechodové tvarovky PPR, PN 20 (SDR 6) s kovovým závitem vnitřním přechodky dGK D 32 x G 1"</t>
  </si>
  <si>
    <t>-389696383</t>
  </si>
  <si>
    <t>722220234</t>
  </si>
  <si>
    <t>Armatury s jedním závitem přechodové tvarovky PPR, PN 20 (SDR 6) s kovovým závitem vnitřním přechodky dGK D 40 x G 5/4"</t>
  </si>
  <si>
    <t>257634620</t>
  </si>
  <si>
    <t>41</t>
  </si>
  <si>
    <t>722220235</t>
  </si>
  <si>
    <t>Armatury s jedním závitem přechodové tvarovky PPR, PN 20 (SDR 6) s kovovým závitem vnitřním přechodky dGK D 50 x G 6/4"</t>
  </si>
  <si>
    <t>-130484972</t>
  </si>
  <si>
    <t>722220236</t>
  </si>
  <si>
    <t>Armatury s jedním závitem přechodové tvarovky PPR, PN 20 (SDR 6) s kovovým závitem vnitřním přechodky dGK D 63 x G 2"</t>
  </si>
  <si>
    <t>-1688506112</t>
  </si>
  <si>
    <t>722220861</t>
  </si>
  <si>
    <t>Demontáž armatur závitových se dvěma závity do G 3/4</t>
  </si>
  <si>
    <t>1088398187</t>
  </si>
  <si>
    <t>722220863</t>
  </si>
  <si>
    <t>Demontáž armatur závitových se dvěma závity G 6/4</t>
  </si>
  <si>
    <t>-279441421</t>
  </si>
  <si>
    <t>722224115</t>
  </si>
  <si>
    <t>Armatury s jedním závitem kohouty plnicí a vypouštěcí PN 10 G 1/2"</t>
  </si>
  <si>
    <t>-611400765</t>
  </si>
  <si>
    <t>49</t>
  </si>
  <si>
    <t>722230101</t>
  </si>
  <si>
    <t>Armatury se dvěma závity ventily přímé G 1/2"</t>
  </si>
  <si>
    <t>-1799216663</t>
  </si>
  <si>
    <t>722230102</t>
  </si>
  <si>
    <t>Armatury se dvěma závity ventily přímé G 3/4"</t>
  </si>
  <si>
    <t>-1094771081</t>
  </si>
  <si>
    <t>51</t>
  </si>
  <si>
    <t>722230103</t>
  </si>
  <si>
    <t>Armatury se dvěma závity ventily přímé G 1"</t>
  </si>
  <si>
    <t>-450208296</t>
  </si>
  <si>
    <t>722230104</t>
  </si>
  <si>
    <t>Armatury se dvěma závity ventily přímé G 5/4"</t>
  </si>
  <si>
    <t>1681620222</t>
  </si>
  <si>
    <t>53</t>
  </si>
  <si>
    <t>722230105</t>
  </si>
  <si>
    <t>Armatury se dvěma závity ventily přímé G 6/4"</t>
  </si>
  <si>
    <t>-1731554498</t>
  </si>
  <si>
    <t>722230106</t>
  </si>
  <si>
    <t>Armatury se dvěma závity ventily přímé G 2"</t>
  </si>
  <si>
    <t>-652325045</t>
  </si>
  <si>
    <t>55</t>
  </si>
  <si>
    <t>722231074</t>
  </si>
  <si>
    <t>Armatury se dvěma závity ventily zpětné mosazné PN 10 do 110°C G 1"</t>
  </si>
  <si>
    <t>-716185108</t>
  </si>
  <si>
    <t>722231076</t>
  </si>
  <si>
    <t>Armatury se dvěma závity ventily zpětné mosazné PN 10 do 110°C G 6/4"</t>
  </si>
  <si>
    <t>550690749</t>
  </si>
  <si>
    <t>57</t>
  </si>
  <si>
    <t>722231077</t>
  </si>
  <si>
    <t>Armatury se dvěma závity ventily zpětné mosazné PN 10 do 110°C G 2"</t>
  </si>
  <si>
    <t>-896607543</t>
  </si>
  <si>
    <t>722231144</t>
  </si>
  <si>
    <t>Armatury se dvěma závity ventily pojistné rohové G 5/4"</t>
  </si>
  <si>
    <t>1904834339</t>
  </si>
  <si>
    <t>Vyvažovací ventil 01</t>
  </si>
  <si>
    <t>Automatický vyvažovací ventil regulační termostatický 1/2"</t>
  </si>
  <si>
    <t>-605978031</t>
  </si>
  <si>
    <t>59</t>
  </si>
  <si>
    <t>722234265</t>
  </si>
  <si>
    <t>Armatury se dvěma závity filtry mosazný PN 20 do 80 °C G 1"</t>
  </si>
  <si>
    <t>-1280514141</t>
  </si>
  <si>
    <t>722234268</t>
  </si>
  <si>
    <t>Armatury se dvěma závity filtry mosazný PN 20 do 80 °C G 2"</t>
  </si>
  <si>
    <t>-1231816213</t>
  </si>
  <si>
    <t>722260811</t>
  </si>
  <si>
    <t>Demontáž vodoměrů závitových G 1/2</t>
  </si>
  <si>
    <t>1489853677</t>
  </si>
  <si>
    <t>722262225</t>
  </si>
  <si>
    <t>Vodoměry pro vodu do 40°C závitové horizontální jednovtokové suchoběžné pro dálkový odečet G 1/2" x 110 mm Qn 1,6 R80</t>
  </si>
  <si>
    <t>1739254561</t>
  </si>
  <si>
    <t>722262227</t>
  </si>
  <si>
    <t>Vodoměry pro vodu do 40°C závitové horizontální jednovtokové suchoběžné pro dálkový odečet G 3/4" x 130 mm Qn 4,0 R100</t>
  </si>
  <si>
    <t>-1233336502</t>
  </si>
  <si>
    <t>63</t>
  </si>
  <si>
    <t>722263208</t>
  </si>
  <si>
    <t>Vodoměry pro vodu do 100°C závitové horizontální jednovtokové suchoběžné pro dálkový odečet G 1/2"x 110 mm Qn 1,6 R80</t>
  </si>
  <si>
    <t>1687933499</t>
  </si>
  <si>
    <t>65</t>
  </si>
  <si>
    <t>31940001</t>
  </si>
  <si>
    <t>šroubení mosazné k vodoměrům 1/2"</t>
  </si>
  <si>
    <t>sada</t>
  </si>
  <si>
    <t>994513907</t>
  </si>
  <si>
    <t>31940002</t>
  </si>
  <si>
    <t>šroubení mosazné k vodoměrům 3/4"</t>
  </si>
  <si>
    <t>199296248</t>
  </si>
  <si>
    <t>67</t>
  </si>
  <si>
    <t>IVR.MR50016BB</t>
  </si>
  <si>
    <t>Manometr radiální - spodní napojení 1/4"M; pr. 50mm; 0-16bar</t>
  </si>
  <si>
    <t>383585244</t>
  </si>
  <si>
    <t>Poznámka k položce:_x000d_
IVAR.MR 50,</t>
  </si>
  <si>
    <t>80</t>
  </si>
  <si>
    <t>55121284</t>
  </si>
  <si>
    <t>ventil automatický odvzdušňovací svislý T 120°C mosaz 1/2"</t>
  </si>
  <si>
    <t>-1761755077</t>
  </si>
  <si>
    <t>69</t>
  </si>
  <si>
    <t>722290226</t>
  </si>
  <si>
    <t>Zkoušky, proplach a desinfekce vodovodního potrubí zkoušky těsnosti vodovodního potrubí závitového do DN 50</t>
  </si>
  <si>
    <t>-1112076398</t>
  </si>
  <si>
    <t>70</t>
  </si>
  <si>
    <t>722290234</t>
  </si>
  <si>
    <t>Zkoušky, proplach a desinfekce vodovodního potrubí proplach a desinfekce vodovodního potrubí do DN 80</t>
  </si>
  <si>
    <t>-532936955</t>
  </si>
  <si>
    <t>71</t>
  </si>
  <si>
    <t>998722202</t>
  </si>
  <si>
    <t>Přesun hmot pro vnitřní vodovod stanovený procentní sazbou (%) z ceny vodorovná dopravní vzdálenost do 50 m v objektech výšky přes 6 do 12 m</t>
  </si>
  <si>
    <t>-1081216362</t>
  </si>
  <si>
    <t>724</t>
  </si>
  <si>
    <t>Zdravotechnika - strojní vybavení</t>
  </si>
  <si>
    <t>81</t>
  </si>
  <si>
    <t>SFA.2548553</t>
  </si>
  <si>
    <t xml:space="preserve">Sanicondens Pro N </t>
  </si>
  <si>
    <t>992723206</t>
  </si>
  <si>
    <t>Poznámka k položce:_x000d_
Sanicondens Pro N (V.02) je určen pro přečerpání kondenzátu z kotle, chladicího zařízení, klimatizace či jiného zařízení produkujícího kondenzát. _x000d_
Jeho instalace je možná na podlahu, či na stěnu. Kompletní instalační sada včetně výstupní hadičky je součástí dodávky.</t>
  </si>
  <si>
    <t>74</t>
  </si>
  <si>
    <t>724234108.RFX.R</t>
  </si>
  <si>
    <t>Nádoba tlaková typ 25/10 s průtočnou armaturou flowjet 3/4"</t>
  </si>
  <si>
    <t>1492782199</t>
  </si>
  <si>
    <t>75</t>
  </si>
  <si>
    <t>998724201</t>
  </si>
  <si>
    <t xml:space="preserve">Přesun hmot pro strojní vybavení  stanovený procentní sazbou (%) z ceny vodorovná dopravní vzdálenost do 50 m v objektech výšky do 6 m</t>
  </si>
  <si>
    <t>1218955982</t>
  </si>
  <si>
    <t>727</t>
  </si>
  <si>
    <t>Zdravotechnika - požární ochrana</t>
  </si>
  <si>
    <t>79</t>
  </si>
  <si>
    <t>727223101</t>
  </si>
  <si>
    <t>Protipožární ochranné manžety plastového potrubí prostup stropem tloušťky 150 mm požární odolnost EI 90 D 50</t>
  </si>
  <si>
    <t>3063351</t>
  </si>
  <si>
    <t>76</t>
  </si>
  <si>
    <t>732429212</t>
  </si>
  <si>
    <t>Čerpadla teplovodní montáž čerpadel (do potrubí) ostatních typů mokroběžných závitových DN 25</t>
  </si>
  <si>
    <t>1064141039</t>
  </si>
  <si>
    <t>77</t>
  </si>
  <si>
    <t>42611265</t>
  </si>
  <si>
    <t>čerpadlo oběhové teplovodní závitové DN 25 cirkulační pro TUV výtlak 7m Qmax 8m3/h PN 10 T 80°C</t>
  </si>
  <si>
    <t>-61408068</t>
  </si>
  <si>
    <t>Poznámka k položce:_x000d_
1ks čerpadla jako náhrada při poruše</t>
  </si>
  <si>
    <t>78</t>
  </si>
  <si>
    <t>998732201</t>
  </si>
  <si>
    <t xml:space="preserve">Přesun hmot pro strojovny  stanovený procentní sazbou (%) z ceny vodorovná dopravní vzdálenost do 50 m v objektech výšky do 6 m</t>
  </si>
  <si>
    <t>-1861156490</t>
  </si>
  <si>
    <t>43</t>
  </si>
  <si>
    <t>734261233</t>
  </si>
  <si>
    <t>Šroubení topenářské PN 16 do 120°C přímé G 1/2</t>
  </si>
  <si>
    <t>-556495174</t>
  </si>
  <si>
    <t>734261234</t>
  </si>
  <si>
    <t>Šroubení topenářské PN 16 do 120°C přímé G 3/4</t>
  </si>
  <si>
    <t>1813896838</t>
  </si>
  <si>
    <t>45</t>
  </si>
  <si>
    <t>734261235</t>
  </si>
  <si>
    <t>Šroubení topenářské PN 16 do 120°C přímé G 1</t>
  </si>
  <si>
    <t>-525050709</t>
  </si>
  <si>
    <t>734261236</t>
  </si>
  <si>
    <t>Šroubení topenářské PN 16 do 120°C přímé G 5/4</t>
  </si>
  <si>
    <t>1993140614</t>
  </si>
  <si>
    <t>47</t>
  </si>
  <si>
    <t>734261237</t>
  </si>
  <si>
    <t>Šroubení topenářské PN 16 do 120°C přímé G 6/4</t>
  </si>
  <si>
    <t>2145089802</t>
  </si>
  <si>
    <t>734261238</t>
  </si>
  <si>
    <t>Šroubení topenářské PN 16 do 120°C přímé G 2</t>
  </si>
  <si>
    <t>1654976746</t>
  </si>
  <si>
    <t>72</t>
  </si>
  <si>
    <t>734295014</t>
  </si>
  <si>
    <t>Směšovací armatury otopných a chladících systémů ventily závitové PN 10 T= 120°C třícestné s ručním ovládáním G 6/4</t>
  </si>
  <si>
    <t>-1519487791</t>
  </si>
  <si>
    <t>784</t>
  </si>
  <si>
    <t>Dokončovací práce - malby a tapety</t>
  </si>
  <si>
    <t>88</t>
  </si>
  <si>
    <t>784221001</t>
  </si>
  <si>
    <t>Malby z malířských směsí otěruvzdorných za sucha jednonásobné, bílé za sucha otěruvzdorné dobře v místnostech výšky do 3,80 m</t>
  </si>
  <si>
    <t>-944948189</t>
  </si>
  <si>
    <t>89</t>
  </si>
  <si>
    <t>784221031</t>
  </si>
  <si>
    <t>Malby z malířských směsí otěruvzdorných za sucha Příplatek k cenám jednonásobných maleb za zvýšenou pracnost při provádění malého rozsahu plochy do 5 m2</t>
  </si>
  <si>
    <t>1781024657</t>
  </si>
  <si>
    <t>AR - Stavební část</t>
  </si>
  <si>
    <t xml:space="preserve">    766 - Konstrukce truhlářské</t>
  </si>
  <si>
    <t xml:space="preserve">    771 - Podlahy z dlaždic</t>
  </si>
  <si>
    <t xml:space="preserve">    781 - Dokončovací práce - obklady</t>
  </si>
  <si>
    <t>Penetrační disperzní nátěr vnitřních stěn nanášený ručně</t>
  </si>
  <si>
    <t>CS ÚRS 2023 01</t>
  </si>
  <si>
    <t>-1212794475</t>
  </si>
  <si>
    <t>612321111</t>
  </si>
  <si>
    <t>Vápenocementová omítka hrubá jednovrstvá zatřená vnitřních stěn nanášená ručně</t>
  </si>
  <si>
    <t>1816945515</t>
  </si>
  <si>
    <t>Omítka vápenocementová vnitřních ploch nanášená ručně jednovrstvá, tloušťky do 10 mm hrubá zatřená svislých konstrukcí stěn</t>
  </si>
  <si>
    <t>VV</t>
  </si>
  <si>
    <t>0,15*2,07*2</t>
  </si>
  <si>
    <t>Potažení vnitřních stěn vápenocementovým štukem tloušťky do 3 mm</t>
  </si>
  <si>
    <t>488392760</t>
  </si>
  <si>
    <t>612321321</t>
  </si>
  <si>
    <t>Vápenocementová omítka hladká jednovrstvá vnitřních stěn nanášená strojně</t>
  </si>
  <si>
    <t>-518876222</t>
  </si>
  <si>
    <t>Omítka vápenocementová vnitřních ploch nanášená strojně jednovrstvá, tloušťky do 10 mm hladká svislých konstrukcí stěn</t>
  </si>
  <si>
    <t>619995001</t>
  </si>
  <si>
    <t>Začištění omítek kolem oken, dveří, podlah nebo obkladů</t>
  </si>
  <si>
    <t>2130710900</t>
  </si>
  <si>
    <t>Začištění omítek (s dodáním hmot) kolem oken, dveří, podlah, obkladů apod.</t>
  </si>
  <si>
    <t>(2,07*2+1,45*2)*2</t>
  </si>
  <si>
    <t>622131111</t>
  </si>
  <si>
    <t>Polymercementový spojovací můstek vnějších stěn nanášený ručně</t>
  </si>
  <si>
    <t>321382577</t>
  </si>
  <si>
    <t>Podkladní a spojovací vrstva vnějších omítaných ploch polymercementový spojovací můstek nanášený ručně stěn</t>
  </si>
  <si>
    <t>622143004</t>
  </si>
  <si>
    <t>Montáž omítkových samolepících začišťovacích profilů pro spojení s okenním rámem</t>
  </si>
  <si>
    <t>-1678443532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</si>
  <si>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</si>
  <si>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2,07*2+1,045</t>
  </si>
  <si>
    <t>28342200</t>
  </si>
  <si>
    <t>profil začišťovací PVC 6mm</t>
  </si>
  <si>
    <t>128447657</t>
  </si>
  <si>
    <t>5,185*1,1</t>
  </si>
  <si>
    <t>622321121</t>
  </si>
  <si>
    <t>Vápenocementová omítka hladká jednovrstvá vnějších stěn nanášená ručně</t>
  </si>
  <si>
    <t>-1295667750</t>
  </si>
  <si>
    <t>Omítka vápenocementová vnějších ploch nanášená ručně jednovrstvá, tloušťky do 15 mm hladká stěn</t>
  </si>
  <si>
    <t>622531012</t>
  </si>
  <si>
    <t>Tenkovrstvá silikonová zrnitá omítka zrnitost 1,5 mm vnějších stěn</t>
  </si>
  <si>
    <t>-660195530</t>
  </si>
  <si>
    <t>Omítka tenkovrstvá silikonová vnějších ploch probarvená bez penetrace zatíraná (škrábaná), zrnitost 1,5 mm stěn</t>
  </si>
  <si>
    <t>629991011</t>
  </si>
  <si>
    <t>Zakrytí výplní otvorů a svislých ploch fólií přilepenou lepící páskou</t>
  </si>
  <si>
    <t>-672013181</t>
  </si>
  <si>
    <t>Zakrytí vnějších ploch před znečištěním včetně pozdějšího odkrytí výplní otvorů a svislých ploch fólií přilepenou lepící páskou</t>
  </si>
  <si>
    <t>1,045*2,07</t>
  </si>
  <si>
    <t>Příplatek k omítce vnějších povrchů za provádění omítané plochy do 10 m2</t>
  </si>
  <si>
    <t>1881564430</t>
  </si>
  <si>
    <t>631311125</t>
  </si>
  <si>
    <t>Mazanina tl přes 80 do 120 mm z betonu prostého bez zvýšených nároků na prostředí tř. C 20/25</t>
  </si>
  <si>
    <t>m3</t>
  </si>
  <si>
    <t>90430677</t>
  </si>
  <si>
    <t>Mazanina z betonu prostého bez zvýšených nároků na prostředí tl. přes 80 do 120 mm tř. C 20/25</t>
  </si>
  <si>
    <t>631319173</t>
  </si>
  <si>
    <t>Příplatek k mazanině tl přes 80 do 120 mm za stržení povrchu spodní vrstvy před vložením výztuže</t>
  </si>
  <si>
    <t>476537344</t>
  </si>
  <si>
    <t>Příplatek k cenám mazanin za stržení povrchu spodní vrstvy mazaniny latí před vložením výztuže nebo pletiva pro tl. obou vrstev mazaniny přes 80 do 120 mm</t>
  </si>
  <si>
    <t>631319196</t>
  </si>
  <si>
    <t>Příplatek k mazanině tl přes 80 do 120 mm za plochu do 5 m2</t>
  </si>
  <si>
    <t>1435337880</t>
  </si>
  <si>
    <t>Příplatek k cenám mazanin za malou plochu do 5 m2 jednotlivě mazanina tl. přes 80 do 120 mm</t>
  </si>
  <si>
    <t>6372114.R01</t>
  </si>
  <si>
    <t>Přeložení vnějšího povrchu u dveří</t>
  </si>
  <si>
    <t>697265911</t>
  </si>
  <si>
    <t>Přeložení zpevněné plochy u vstupu dveří</t>
  </si>
  <si>
    <t>1,045*0,3</t>
  </si>
  <si>
    <t>962031132</t>
  </si>
  <si>
    <t>Bourání příček z cihel pálených na MVC tl do 100 mm</t>
  </si>
  <si>
    <t>777070739</t>
  </si>
  <si>
    <t>Bourání příček z cihel, tvárnic nebo příčkovek z cihel pálených, plných nebo dutých na maltu vápennou nebo vápenocementovou, tl. do 100 mm</t>
  </si>
  <si>
    <t>0,23*1,93*2+1,45*0,14</t>
  </si>
  <si>
    <t>61140500</t>
  </si>
  <si>
    <t>dveře jednokřídlé plastové bílé plné max rozměru otvoru 2,42m2 bezpečnostní třídy RC2</t>
  </si>
  <si>
    <t>396127849</t>
  </si>
  <si>
    <t>Poznámka k položce:_x000d_
rám/zárubeň, kování a zámek v ceně</t>
  </si>
  <si>
    <t>55343034</t>
  </si>
  <si>
    <t>profil oddělovací a ukončovací Pz pro vnitřní omítky tl 6mm</t>
  </si>
  <si>
    <t>10740291</t>
  </si>
  <si>
    <t>2,07*2+1,45</t>
  </si>
  <si>
    <t>965042121</t>
  </si>
  <si>
    <t>Bourání podkladů pod dlažby nebo mazanin betonových nebo z litého asfaltu tl do 100 mm pl do 1 m2</t>
  </si>
  <si>
    <t>-1157166805</t>
  </si>
  <si>
    <t>Bourání mazanin betonových nebo z litého asfaltu tl. do 100 mm, plochy do 1 m2</t>
  </si>
  <si>
    <t>1,045*0,25*0,1</t>
  </si>
  <si>
    <t>965049111</t>
  </si>
  <si>
    <t>Příplatek k bourání betonových mazanin za bourání mazanin se svařovanou sítí tl do 100 mm</t>
  </si>
  <si>
    <t>1268318530</t>
  </si>
  <si>
    <t>Bourání mazanin Příplatek k cenám za bourání mazanin betonových se svařovanou sítí, tl. do 100 mm</t>
  </si>
  <si>
    <t>965081212</t>
  </si>
  <si>
    <t>Bourání podlah z dlaždic keramických nebo xylolitových tl do 10 mm plochy do 1 m2</t>
  </si>
  <si>
    <t>-1900331951</t>
  </si>
  <si>
    <t>Bourání podlah z dlaždic bez podkladního lože nebo mazaniny, s jakoukoliv výplní spár keramických nebo xylolitových tl. do 10 mm, plochy do 1 m2</t>
  </si>
  <si>
    <t>968082021</t>
  </si>
  <si>
    <t>Vybourání plastových zárubní dveří plochy do 2 m2</t>
  </si>
  <si>
    <t>1080748973</t>
  </si>
  <si>
    <t>Vybourání plastových rámů oken s křídly, dveřních zárubní, vrat dveřních zárubní, plochy do 2 m2</t>
  </si>
  <si>
    <t>0,83*2,03</t>
  </si>
  <si>
    <t>998011001</t>
  </si>
  <si>
    <t>Přesun hmot pro budovy zděné v do 6 m</t>
  </si>
  <si>
    <t>1588352066</t>
  </si>
  <si>
    <t>Přesun hmot pro budovy občanské výstavby, bydlení, výrobu a služby s nosnou svislou konstrukcí zděnou z cihel, tvárnic nebo kamene vodorovná dopravní vzdálenost do 100 m pro budovy výšky do 6 m</t>
  </si>
  <si>
    <t>766</t>
  </si>
  <si>
    <t>Konstrukce truhlářské</t>
  </si>
  <si>
    <t>766660411</t>
  </si>
  <si>
    <t>Montáž vchodových dveří jednokřídlových bez nadsvětlíku do zdiva</t>
  </si>
  <si>
    <t>-971302342</t>
  </si>
  <si>
    <t>Montáž dveřních křídel dřevěných nebo plastových vchodových dveří včetně rámu do zdiva jednokřídlových bez nadsvětlíku</t>
  </si>
  <si>
    <t>771</t>
  </si>
  <si>
    <t>Podlahy z dlaždic</t>
  </si>
  <si>
    <t>771111011</t>
  </si>
  <si>
    <t>Vysátí podkladu před pokládkou dlažby</t>
  </si>
  <si>
    <t>602486028</t>
  </si>
  <si>
    <t>Příprava podkladu před provedením dlažby vysátí podlah</t>
  </si>
  <si>
    <t>1,045*0,25</t>
  </si>
  <si>
    <t>771121011</t>
  </si>
  <si>
    <t>Nátěr penetrační na podlahu</t>
  </si>
  <si>
    <t>1990474649</t>
  </si>
  <si>
    <t>Příprava podkladu před provedením dlažby nátěr penetrační na podlahu</t>
  </si>
  <si>
    <t>771161011</t>
  </si>
  <si>
    <t>Montáž profilu dilatační spáry bez izolace v rovině dlažby</t>
  </si>
  <si>
    <t>1442632463</t>
  </si>
  <si>
    <t>Příprava podkladu před provedením dlažby montáž profilu dilatační spáry v rovině dlažby</t>
  </si>
  <si>
    <t>59054164</t>
  </si>
  <si>
    <t>profil dilatační s bočními díly z PVC/CPE tl 10mm</t>
  </si>
  <si>
    <t>-944870993</t>
  </si>
  <si>
    <t>1,045*1,1 'Přepočtené koeficientem množství</t>
  </si>
  <si>
    <t>771474112</t>
  </si>
  <si>
    <t>Montáž soklů z dlaždic keramických rovných flexibilní lepidlo v přes 65 do 90 mm</t>
  </si>
  <si>
    <t>1123811665</t>
  </si>
  <si>
    <t>Montáž soklů z dlaždic keramických lepených flexibilním lepidlem rovných, výšky přes 65 do 90 mm</t>
  </si>
  <si>
    <t>0,15*2</t>
  </si>
  <si>
    <t>59761338</t>
  </si>
  <si>
    <t>sokl-dlažba keramická slinutá hladká do interiéru i exteriéru 445x85mm</t>
  </si>
  <si>
    <t>1088894123</t>
  </si>
  <si>
    <t>0,808080808080808*2,475 'Přepočtené koeficientem množství</t>
  </si>
  <si>
    <t>771573810</t>
  </si>
  <si>
    <t>Demontáž podlah z dlaždic keramických lepených</t>
  </si>
  <si>
    <t>426163853</t>
  </si>
  <si>
    <t>771574262</t>
  </si>
  <si>
    <t>Montáž podlah keramických velkoformát pro mechanické zatížení protiskluzných lepených flexibilním lepidlem přes 4 do 6 ks/m2</t>
  </si>
  <si>
    <t>-147502229</t>
  </si>
  <si>
    <t>Montáž podlah z dlaždic keramických lepených flexibilním lepidlem velkoformátových pro vysoké mechanické zatížení protiskluzných nebo reliéfních (bezbariérových) přes 4 do 6 ks/m2</t>
  </si>
  <si>
    <t>771574264</t>
  </si>
  <si>
    <t>Montáž podlah keramických pro mechanické zatížení protiskluzných lepených flexibilním lepidlem přes 12 do 19 ks/m2</t>
  </si>
  <si>
    <t>984332486</t>
  </si>
  <si>
    <t>Montáž podlah z dlaždic keramických lepených flexibilním lepidlem maloformátových pro vysoké mechanické zatížení protiskluzných nebo reliéfních (bezbariérových) přes 12 do 19 ks/m2</t>
  </si>
  <si>
    <t>998771101</t>
  </si>
  <si>
    <t>Přesun hmot tonážní pro podlahy z dlaždic v objektech v do 6 m</t>
  </si>
  <si>
    <t>-206475531</t>
  </si>
  <si>
    <t>Přesun hmot pro podlahy z dlaždic stanovený z hmotnosti přesunovaného materiálu vodorovná dopravní vzdálenost do 50 m v objektech výšky do 6 m</t>
  </si>
  <si>
    <t>998771181</t>
  </si>
  <si>
    <t>Příplatek k přesunu hmot tonážní 771 prováděný bez použití mechanizace</t>
  </si>
  <si>
    <t>-677635343</t>
  </si>
  <si>
    <t>Přesun hmot pro podlahy z dlaždic stanovený z hmotnosti přesunovaného materiálu Příplatek k ceně za přesun prováděný bez použití mechanizace pro jakoukoliv výšku objektu</t>
  </si>
  <si>
    <t>59761434</t>
  </si>
  <si>
    <t>dlažba keramická slinutá hladká do interiéru i exteriéru pro vysoké mechanické namáhání přes 9 do 12ks/m2</t>
  </si>
  <si>
    <t>1484366804</t>
  </si>
  <si>
    <t>781</t>
  </si>
  <si>
    <t>Dokončovací práce - obklady</t>
  </si>
  <si>
    <t>781495115</t>
  </si>
  <si>
    <t>Spárování vnitřních obkladů silikonem</t>
  </si>
  <si>
    <t>-1727249921</t>
  </si>
  <si>
    <t>Obklad - dokončující práce ostatní práce spárování silikonem</t>
  </si>
  <si>
    <t>1,045+0,15+0,15</t>
  </si>
  <si>
    <t>784111001</t>
  </si>
  <si>
    <t>Oprášení (ometení ) podkladu v místnostech v do 3,80 m</t>
  </si>
  <si>
    <t>1492379625</t>
  </si>
  <si>
    <t>Oprášení (ometení) podkladu v místnostech výšky do 3,80 m</t>
  </si>
  <si>
    <t>(0,15*2,07*2+0,15*1,054*0,15)*2</t>
  </si>
  <si>
    <t>"plynová karma"1,0*1,8*48</t>
  </si>
  <si>
    <t>Součet</t>
  </si>
  <si>
    <t>784171111</t>
  </si>
  <si>
    <t>Zakrytí vnitřních ploch stěn v místnostech v do 3,80 m</t>
  </si>
  <si>
    <t>406739559</t>
  </si>
  <si>
    <t>Zakrytí nemalovaných ploch (materiál ve specifikaci) včetně pozdějšího odkrytí svislých ploch např. stěn, oken, dveří v místnostech výšky do 3,80</t>
  </si>
  <si>
    <t>58124842</t>
  </si>
  <si>
    <t>fólie pro malířské potřeby zakrývací tl 7µ 4x5m</t>
  </si>
  <si>
    <t>1330004256</t>
  </si>
  <si>
    <t>88,563*1,05 'Přepočtené koeficientem množství</t>
  </si>
  <si>
    <t>784181101</t>
  </si>
  <si>
    <t>Základní akrylátová jednonásobná bezbarvá penetrace podkladu v místnostech v do 3,80 m</t>
  </si>
  <si>
    <t>-1640870168</t>
  </si>
  <si>
    <t>Penetrace podkladu jednonásobná základní akrylátová bezbarvá v místnostech výšky do 3,80 m</t>
  </si>
  <si>
    <t>(0,15*2,07*2+0,15*1,045*0,15)</t>
  </si>
  <si>
    <t>Jednonásobné bílé malby ze směsí za sucha dobře otěruvzdorných v místnostech do 3,80 m</t>
  </si>
  <si>
    <t>1520605047</t>
  </si>
  <si>
    <t>0,645</t>
  </si>
  <si>
    <t>Příplatek k cenám 1x maleb za sucha otěruvzdorných za provádění pl do 5 m2</t>
  </si>
  <si>
    <t>-1757096621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</si>
</sst>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230308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Ohřev TV včetně výměny instalací studené vody č.p. 240, 242, 243, 244, ul. Kollárova, Lanškroun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Lanškroun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8. 3. 2023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LANŠKROUN, NÁM. J. M. MARKŮ 12, 563 01 LANŠK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Petr Studený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Petr Studený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ROUND(AG95+AG96+AG97+AG99,2)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ROUND(AS95+AS96+AS97+AS99,2)</f>
        <v>0</v>
      </c>
      <c r="AT94" s="113">
        <f>ROUND(SUM(AV94:AW94),2)</f>
        <v>0</v>
      </c>
      <c r="AU94" s="114">
        <f>ROUND(AU95+AU96+AU97+AU99,5)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ROUND(AZ95+AZ96+AZ97+AZ99,2)</f>
        <v>0</v>
      </c>
      <c r="BA94" s="113">
        <f>ROUND(BA95+BA96+BA97+BA99,2)</f>
        <v>0</v>
      </c>
      <c r="BB94" s="113">
        <f>ROUND(BB95+BB96+BB97+BB99,2)</f>
        <v>0</v>
      </c>
      <c r="BC94" s="113">
        <f>ROUND(BC95+BC96+BC97+BC99,2)</f>
        <v>0</v>
      </c>
      <c r="BD94" s="115">
        <f>ROUND(BD95+BD96+BD97+BD99,2)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'PL - Plynovod'!J30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'PL - Plynovod'!P123</f>
        <v>0</v>
      </c>
      <c r="AV95" s="127">
        <f>'PL - Plynovod'!J33</f>
        <v>0</v>
      </c>
      <c r="AW95" s="127">
        <f>'PL - Plynovod'!J34</f>
        <v>0</v>
      </c>
      <c r="AX95" s="127">
        <f>'PL - Plynovod'!J35</f>
        <v>0</v>
      </c>
      <c r="AY95" s="127">
        <f>'PL - Plynovod'!J36</f>
        <v>0</v>
      </c>
      <c r="AZ95" s="127">
        <f>'PL - Plynovod'!F33</f>
        <v>0</v>
      </c>
      <c r="BA95" s="127">
        <f>'PL - Plynovod'!F34</f>
        <v>0</v>
      </c>
      <c r="BB95" s="127">
        <f>'PL - Plynovod'!F35</f>
        <v>0</v>
      </c>
      <c r="BC95" s="127">
        <f>'PL - Plynovod'!F36</f>
        <v>0</v>
      </c>
      <c r="BD95" s="129">
        <f>'PL - Plynovod'!F37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'EL - Elektroinstalace'!J30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'EL - Elektroinstalace'!P121</f>
        <v>0</v>
      </c>
      <c r="AV96" s="127">
        <f>'EL - Elektroinstalace'!J33</f>
        <v>0</v>
      </c>
      <c r="AW96" s="127">
        <f>'EL - Elektroinstalace'!J34</f>
        <v>0</v>
      </c>
      <c r="AX96" s="127">
        <f>'EL - Elektroinstalace'!J35</f>
        <v>0</v>
      </c>
      <c r="AY96" s="127">
        <f>'EL - Elektroinstalace'!J36</f>
        <v>0</v>
      </c>
      <c r="AZ96" s="127">
        <f>'EL - Elektroinstalace'!F33</f>
        <v>0</v>
      </c>
      <c r="BA96" s="127">
        <f>'EL - Elektroinstalace'!F34</f>
        <v>0</v>
      </c>
      <c r="BB96" s="127">
        <f>'EL - Elektroinstalace'!F35</f>
        <v>0</v>
      </c>
      <c r="BC96" s="127">
        <f>'EL - Elektroinstalace'!F36</f>
        <v>0</v>
      </c>
      <c r="BD96" s="129">
        <f>'EL - Elektroinstalace'!F37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7"/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31">
        <f>ROUND(AG98,2)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f>ROUND(AS98,2)</f>
        <v>0</v>
      </c>
      <c r="AT97" s="127">
        <f>ROUND(SUM(AV97:AW97),2)</f>
        <v>0</v>
      </c>
      <c r="AU97" s="128">
        <f>ROUND(AU98,5)</f>
        <v>0</v>
      </c>
      <c r="AV97" s="127">
        <f>ROUND(AZ97*L29,2)</f>
        <v>0</v>
      </c>
      <c r="AW97" s="127">
        <f>ROUND(BA97*L30,2)</f>
        <v>0</v>
      </c>
      <c r="AX97" s="127">
        <f>ROUND(BB97*L29,2)</f>
        <v>0</v>
      </c>
      <c r="AY97" s="127">
        <f>ROUND(BC97*L30,2)</f>
        <v>0</v>
      </c>
      <c r="AZ97" s="127">
        <f>ROUND(AZ98,2)</f>
        <v>0</v>
      </c>
      <c r="BA97" s="127">
        <f>ROUND(BA98,2)</f>
        <v>0</v>
      </c>
      <c r="BB97" s="127">
        <f>ROUND(BB98,2)</f>
        <v>0</v>
      </c>
      <c r="BC97" s="127">
        <f>ROUND(BC98,2)</f>
        <v>0</v>
      </c>
      <c r="BD97" s="129">
        <f>ROUND(BD98,2)</f>
        <v>0</v>
      </c>
      <c r="BE97" s="7"/>
      <c r="BS97" s="130" t="s">
        <v>74</v>
      </c>
      <c r="BT97" s="130" t="s">
        <v>83</v>
      </c>
      <c r="BU97" s="130" t="s">
        <v>76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75</v>
      </c>
    </row>
    <row r="98" s="4" customFormat="1" ht="16.5" customHeight="1">
      <c r="A98" s="118" t="s">
        <v>79</v>
      </c>
      <c r="B98" s="69"/>
      <c r="C98" s="132"/>
      <c r="D98" s="132"/>
      <c r="E98" s="133" t="s">
        <v>92</v>
      </c>
      <c r="F98" s="133"/>
      <c r="G98" s="133"/>
      <c r="H98" s="133"/>
      <c r="I98" s="133"/>
      <c r="J98" s="132"/>
      <c r="K98" s="133" t="s">
        <v>93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'D.1.4.3 - Zdravotně techn...'!J32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94</v>
      </c>
      <c r="AR98" s="71"/>
      <c r="AS98" s="136">
        <v>0</v>
      </c>
      <c r="AT98" s="137">
        <f>ROUND(SUM(AV98:AW98),2)</f>
        <v>0</v>
      </c>
      <c r="AU98" s="138">
        <f>'D.1.4.3 - Zdravotně techn...'!P133</f>
        <v>0</v>
      </c>
      <c r="AV98" s="137">
        <f>'D.1.4.3 - Zdravotně techn...'!J35</f>
        <v>0</v>
      </c>
      <c r="AW98" s="137">
        <f>'D.1.4.3 - Zdravotně techn...'!J36</f>
        <v>0</v>
      </c>
      <c r="AX98" s="137">
        <f>'D.1.4.3 - Zdravotně techn...'!J37</f>
        <v>0</v>
      </c>
      <c r="AY98" s="137">
        <f>'D.1.4.3 - Zdravotně techn...'!J38</f>
        <v>0</v>
      </c>
      <c r="AZ98" s="137">
        <f>'D.1.4.3 - Zdravotně techn...'!F35</f>
        <v>0</v>
      </c>
      <c r="BA98" s="137">
        <f>'D.1.4.3 - Zdravotně techn...'!F36</f>
        <v>0</v>
      </c>
      <c r="BB98" s="137">
        <f>'D.1.4.3 - Zdravotně techn...'!F37</f>
        <v>0</v>
      </c>
      <c r="BC98" s="137">
        <f>'D.1.4.3 - Zdravotně techn...'!F38</f>
        <v>0</v>
      </c>
      <c r="BD98" s="139">
        <f>'D.1.4.3 - Zdravotně techn...'!F39</f>
        <v>0</v>
      </c>
      <c r="BE98" s="4"/>
      <c r="BT98" s="140" t="s">
        <v>85</v>
      </c>
      <c r="BV98" s="140" t="s">
        <v>77</v>
      </c>
      <c r="BW98" s="140" t="s">
        <v>95</v>
      </c>
      <c r="BX98" s="140" t="s">
        <v>91</v>
      </c>
      <c r="CL98" s="140" t="s">
        <v>1</v>
      </c>
    </row>
    <row r="99" s="7" customFormat="1" ht="16.5" customHeight="1">
      <c r="A99" s="118" t="s">
        <v>79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'AR - Stavební část'!J30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82</v>
      </c>
      <c r="AR99" s="125"/>
      <c r="AS99" s="141">
        <v>0</v>
      </c>
      <c r="AT99" s="142">
        <f>ROUND(SUM(AV99:AW99),2)</f>
        <v>0</v>
      </c>
      <c r="AU99" s="143">
        <f>'AR - Stavební část'!P125</f>
        <v>0</v>
      </c>
      <c r="AV99" s="142">
        <f>'AR - Stavební část'!J33</f>
        <v>0</v>
      </c>
      <c r="AW99" s="142">
        <f>'AR - Stavební část'!J34</f>
        <v>0</v>
      </c>
      <c r="AX99" s="142">
        <f>'AR - Stavební část'!J35</f>
        <v>0</v>
      </c>
      <c r="AY99" s="142">
        <f>'AR - Stavební část'!J36</f>
        <v>0</v>
      </c>
      <c r="AZ99" s="142">
        <f>'AR - Stavební část'!F33</f>
        <v>0</v>
      </c>
      <c r="BA99" s="142">
        <f>'AR - Stavební část'!F34</f>
        <v>0</v>
      </c>
      <c r="BB99" s="142">
        <f>'AR - Stavební část'!F35</f>
        <v>0</v>
      </c>
      <c r="BC99" s="142">
        <f>'AR - Stavební část'!F36</f>
        <v>0</v>
      </c>
      <c r="BD99" s="144">
        <f>'AR - Stavební část'!F37</f>
        <v>0</v>
      </c>
      <c r="BE99" s="7"/>
      <c r="BT99" s="130" t="s">
        <v>83</v>
      </c>
      <c r="BV99" s="130" t="s">
        <v>77</v>
      </c>
      <c r="BW99" s="130" t="s">
        <v>98</v>
      </c>
      <c r="BX99" s="130" t="s">
        <v>5</v>
      </c>
      <c r="CL99" s="130" t="s">
        <v>1</v>
      </c>
      <c r="CM99" s="130" t="s">
        <v>85</v>
      </c>
    </row>
    <row r="100" s="2" customFormat="1" ht="30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43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sheetProtection sheet="1" formatColumns="0" formatRows="0" objects="1" scenarios="1" spinCount="100000" saltValue="WnFt0K9EjFdPnw9UU+U8MQJv63Z+mOzcqOHz3x1aR6egJVqYl2ddXfAzzw7MWLSnxztIqpBlfFg2RHlfJLvodg==" hashValue="GD/D/6IaGUWyeqS37Ivfs8gn5xX1RF/QxZecf0E4aHAZcCfDOh0zODctrgvYIFGsenXU3NhO5SxIH0Fnb8faKQ==" algorithmName="SHA-512" password="CC35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E98:I98"/>
    <mergeCell ref="K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PL - Plynovod'!C2" display="/"/>
    <hyperlink ref="A96" location="'EL - Elektroinstalace'!C2" display="/"/>
    <hyperlink ref="A98" location="'D.1.4.3 - Zdravotně techn...'!C2" display="/"/>
    <hyperlink ref="A99" location="'AR - Stavební čás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99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Ohřev TV včetně výměny instalací studené vody č.p. 240, 242, 243, 244, ul. Kollárova, Lanškroun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101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102</v>
      </c>
      <c r="G12" s="37"/>
      <c r="H12" s="37"/>
      <c r="I12" s="149" t="s">
        <v>22</v>
      </c>
      <c r="J12" s="152" t="str">
        <f>'Rekapitulace stavby'!AN8</f>
        <v>8. 3. 2023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>MĚSTO LANŠKROUN, NÁM. J. M. MARKŮ 12, 563 01 LANŠK</v>
      </c>
      <c r="F15" s="37"/>
      <c r="G15" s="37"/>
      <c r="H15" s="37"/>
      <c r="I15" s="149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>Petr Studený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>Petr Studený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35</v>
      </c>
      <c r="E30" s="37"/>
      <c r="F30" s="37"/>
      <c r="G30" s="37"/>
      <c r="H30" s="37"/>
      <c r="I30" s="37"/>
      <c r="J30" s="159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37</v>
      </c>
      <c r="G32" s="37"/>
      <c r="H32" s="37"/>
      <c r="I32" s="160" t="s">
        <v>36</v>
      </c>
      <c r="J32" s="160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39</v>
      </c>
      <c r="E33" s="149" t="s">
        <v>40</v>
      </c>
      <c r="F33" s="162">
        <f>ROUND((SUM(BE123:BE182)),  2)</f>
        <v>0</v>
      </c>
      <c r="G33" s="37"/>
      <c r="H33" s="37"/>
      <c r="I33" s="163">
        <v>0.20999999999999999</v>
      </c>
      <c r="J33" s="162">
        <f>ROUND(((SUM(BE123:BE182))*I33),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41</v>
      </c>
      <c r="F34" s="162">
        <f>ROUND((SUM(BF123:BF182)),  2)</f>
        <v>0</v>
      </c>
      <c r="G34" s="37"/>
      <c r="H34" s="37"/>
      <c r="I34" s="163">
        <v>0.14999999999999999</v>
      </c>
      <c r="J34" s="162">
        <f>ROUND(((SUM(BF123:BF182))*I34),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42</v>
      </c>
      <c r="F35" s="162">
        <f>ROUND((SUM(BG123:BG182)),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43</v>
      </c>
      <c r="F36" s="162">
        <f>ROUND((SUM(BH123:BH182)),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ROUND((SUM(BI123:BI182)),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Ohřev TV včetně výměny instalací studené vody č.p. 240, 242, 243, 244, ul. Kollárova, Lanškroun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PL - Plynovod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8. 3. 2023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LANŠKROUN, NÁM. J. M. MARKŮ 12, 563 01 LANŠK</v>
      </c>
      <c r="G91" s="39"/>
      <c r="H91" s="39"/>
      <c r="I91" s="31" t="s">
        <v>30</v>
      </c>
      <c r="J91" s="35" t="str">
        <f>E21</f>
        <v>Petr Studený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Petr Studený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104</v>
      </c>
      <c r="D94" s="184"/>
      <c r="E94" s="184"/>
      <c r="F94" s="184"/>
      <c r="G94" s="184"/>
      <c r="H94" s="184"/>
      <c r="I94" s="184"/>
      <c r="J94" s="185" t="s">
        <v>105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106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87"/>
      <c r="C97" s="188"/>
      <c r="D97" s="189" t="s">
        <v>108</v>
      </c>
      <c r="E97" s="190"/>
      <c r="F97" s="190"/>
      <c r="G97" s="190"/>
      <c r="H97" s="190"/>
      <c r="I97" s="190"/>
      <c r="J97" s="191">
        <f>J124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7"/>
      <c r="C98" s="188"/>
      <c r="D98" s="189" t="s">
        <v>109</v>
      </c>
      <c r="E98" s="190"/>
      <c r="F98" s="190"/>
      <c r="G98" s="190"/>
      <c r="H98" s="190"/>
      <c r="I98" s="190"/>
      <c r="J98" s="191">
        <f>J145</f>
        <v>0</v>
      </c>
      <c r="K98" s="188"/>
      <c r="L98" s="19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7"/>
      <c r="C99" s="188"/>
      <c r="D99" s="189" t="s">
        <v>110</v>
      </c>
      <c r="E99" s="190"/>
      <c r="F99" s="190"/>
      <c r="G99" s="190"/>
      <c r="H99" s="190"/>
      <c r="I99" s="190"/>
      <c r="J99" s="191">
        <f>J146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111</v>
      </c>
      <c r="E100" s="190"/>
      <c r="F100" s="190"/>
      <c r="G100" s="190"/>
      <c r="H100" s="190"/>
      <c r="I100" s="190"/>
      <c r="J100" s="191">
        <f>J151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112</v>
      </c>
      <c r="E101" s="190"/>
      <c r="F101" s="190"/>
      <c r="G101" s="190"/>
      <c r="H101" s="190"/>
      <c r="I101" s="190"/>
      <c r="J101" s="191">
        <f>J160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7"/>
      <c r="C102" s="188"/>
      <c r="D102" s="189" t="s">
        <v>113</v>
      </c>
      <c r="E102" s="190"/>
      <c r="F102" s="190"/>
      <c r="G102" s="190"/>
      <c r="H102" s="190"/>
      <c r="I102" s="190"/>
      <c r="J102" s="191">
        <f>J173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7"/>
      <c r="C103" s="188"/>
      <c r="D103" s="189" t="s">
        <v>114</v>
      </c>
      <c r="E103" s="190"/>
      <c r="F103" s="190"/>
      <c r="G103" s="190"/>
      <c r="H103" s="190"/>
      <c r="I103" s="190"/>
      <c r="J103" s="191">
        <f>J180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115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82" t="str">
        <f>E7</f>
        <v>Ohřev TV včetně výměny instalací studené vody č.p. 240, 242, 243, 244, ul. Kollárova, Lanškroun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100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PL - Plynovod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8. 3. 2023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LANŠKROUN, NÁM. J. M. MARKŮ 12, 563 01 LANŠK</v>
      </c>
      <c r="G119" s="39"/>
      <c r="H119" s="39"/>
      <c r="I119" s="31" t="s">
        <v>30</v>
      </c>
      <c r="J119" s="35" t="str">
        <f>E21</f>
        <v>Petr Studený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Petr Studený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0" customFormat="1" ht="29.28" customHeight="1">
      <c r="A122" s="193"/>
      <c r="B122" s="194"/>
      <c r="C122" s="195" t="s">
        <v>116</v>
      </c>
      <c r="D122" s="196" t="s">
        <v>60</v>
      </c>
      <c r="E122" s="196" t="s">
        <v>56</v>
      </c>
      <c r="F122" s="196" t="s">
        <v>57</v>
      </c>
      <c r="G122" s="196" t="s">
        <v>117</v>
      </c>
      <c r="H122" s="196" t="s">
        <v>118</v>
      </c>
      <c r="I122" s="196" t="s">
        <v>119</v>
      </c>
      <c r="J122" s="196" t="s">
        <v>105</v>
      </c>
      <c r="K122" s="197" t="s">
        <v>120</v>
      </c>
      <c r="L122" s="198"/>
      <c r="M122" s="99" t="s">
        <v>1</v>
      </c>
      <c r="N122" s="100" t="s">
        <v>39</v>
      </c>
      <c r="O122" s="100" t="s">
        <v>121</v>
      </c>
      <c r="P122" s="100" t="s">
        <v>122</v>
      </c>
      <c r="Q122" s="100" t="s">
        <v>123</v>
      </c>
      <c r="R122" s="100" t="s">
        <v>124</v>
      </c>
      <c r="S122" s="100" t="s">
        <v>125</v>
      </c>
      <c r="T122" s="101" t="s">
        <v>126</v>
      </c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</row>
    <row r="123" s="2" customFormat="1" ht="22.8" customHeight="1">
      <c r="A123" s="37"/>
      <c r="B123" s="38"/>
      <c r="C123" s="106" t="s">
        <v>127</v>
      </c>
      <c r="D123" s="39"/>
      <c r="E123" s="39"/>
      <c r="F123" s="39"/>
      <c r="G123" s="39"/>
      <c r="H123" s="39"/>
      <c r="I123" s="39"/>
      <c r="J123" s="199">
        <f>BK123</f>
        <v>0</v>
      </c>
      <c r="K123" s="39"/>
      <c r="L123" s="43"/>
      <c r="M123" s="102"/>
      <c r="N123" s="200"/>
      <c r="O123" s="103"/>
      <c r="P123" s="201">
        <f>P124+P145+P146+P151+P160+P173+P180</f>
        <v>0</v>
      </c>
      <c r="Q123" s="103"/>
      <c r="R123" s="201">
        <f>R124+R145+R146+R151+R160+R173+R180</f>
        <v>0.89596999999999993</v>
      </c>
      <c r="S123" s="103"/>
      <c r="T123" s="202">
        <f>T124+T145+T146+T151+T160+T173+T180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74</v>
      </c>
      <c r="AU123" s="16" t="s">
        <v>107</v>
      </c>
      <c r="BK123" s="203">
        <f>BK124+BK145+BK146+BK151+BK160+BK173+BK180</f>
        <v>0</v>
      </c>
    </row>
    <row r="124" s="11" customFormat="1" ht="25.92" customHeight="1">
      <c r="A124" s="11"/>
      <c r="B124" s="204"/>
      <c r="C124" s="205"/>
      <c r="D124" s="206" t="s">
        <v>74</v>
      </c>
      <c r="E124" s="207" t="s">
        <v>128</v>
      </c>
      <c r="F124" s="207" t="s">
        <v>129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SUM(P125:P144)</f>
        <v>0</v>
      </c>
      <c r="Q124" s="212"/>
      <c r="R124" s="213">
        <f>SUM(R125:R144)</f>
        <v>0.016430000000000018</v>
      </c>
      <c r="S124" s="212"/>
      <c r="T124" s="214">
        <f>SUM(T125:T144)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5" t="s">
        <v>85</v>
      </c>
      <c r="AT124" s="216" t="s">
        <v>74</v>
      </c>
      <c r="AU124" s="216" t="s">
        <v>75</v>
      </c>
      <c r="AY124" s="215" t="s">
        <v>130</v>
      </c>
      <c r="BK124" s="217">
        <f>SUM(BK125:BK144)</f>
        <v>0</v>
      </c>
    </row>
    <row r="125" s="2" customFormat="1" ht="21.75" customHeight="1">
      <c r="A125" s="37"/>
      <c r="B125" s="38"/>
      <c r="C125" s="218" t="s">
        <v>83</v>
      </c>
      <c r="D125" s="218" t="s">
        <v>131</v>
      </c>
      <c r="E125" s="219" t="s">
        <v>132</v>
      </c>
      <c r="F125" s="220" t="s">
        <v>133</v>
      </c>
      <c r="G125" s="221" t="s">
        <v>134</v>
      </c>
      <c r="H125" s="222">
        <v>2</v>
      </c>
      <c r="I125" s="223"/>
      <c r="J125" s="224">
        <f>ROUND(I125*H125,2)</f>
        <v>0</v>
      </c>
      <c r="K125" s="220" t="s">
        <v>1</v>
      </c>
      <c r="L125" s="43"/>
      <c r="M125" s="225" t="s">
        <v>1</v>
      </c>
      <c r="N125" s="226" t="s">
        <v>40</v>
      </c>
      <c r="O125" s="90"/>
      <c r="P125" s="227">
        <f>O125*H125</f>
        <v>0</v>
      </c>
      <c r="Q125" s="227">
        <v>3.0000000000000001E-05</v>
      </c>
      <c r="R125" s="227">
        <f>Q125*H125</f>
        <v>6.0000000000000002E-05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135</v>
      </c>
      <c r="AT125" s="229" t="s">
        <v>131</v>
      </c>
      <c r="AU125" s="229" t="s">
        <v>83</v>
      </c>
      <c r="AY125" s="16" t="s">
        <v>130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83</v>
      </c>
      <c r="BK125" s="230">
        <f>ROUND(I125*H125,2)</f>
        <v>0</v>
      </c>
      <c r="BL125" s="16" t="s">
        <v>135</v>
      </c>
      <c r="BM125" s="229" t="s">
        <v>85</v>
      </c>
    </row>
    <row r="126" s="2" customFormat="1">
      <c r="A126" s="37"/>
      <c r="B126" s="38"/>
      <c r="C126" s="39"/>
      <c r="D126" s="231" t="s">
        <v>136</v>
      </c>
      <c r="E126" s="39"/>
      <c r="F126" s="232" t="s">
        <v>133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136</v>
      </c>
      <c r="AU126" s="16" t="s">
        <v>83</v>
      </c>
    </row>
    <row r="127" s="2" customFormat="1" ht="24.15" customHeight="1">
      <c r="A127" s="37"/>
      <c r="B127" s="38"/>
      <c r="C127" s="236" t="s">
        <v>85</v>
      </c>
      <c r="D127" s="236" t="s">
        <v>137</v>
      </c>
      <c r="E127" s="237" t="s">
        <v>138</v>
      </c>
      <c r="F127" s="238" t="s">
        <v>139</v>
      </c>
      <c r="G127" s="239" t="s">
        <v>134</v>
      </c>
      <c r="H127" s="240">
        <v>2</v>
      </c>
      <c r="I127" s="241"/>
      <c r="J127" s="242">
        <f>ROUND(I127*H127,2)</f>
        <v>0</v>
      </c>
      <c r="K127" s="238" t="s">
        <v>1</v>
      </c>
      <c r="L127" s="243"/>
      <c r="M127" s="244" t="s">
        <v>1</v>
      </c>
      <c r="N127" s="245" t="s">
        <v>40</v>
      </c>
      <c r="O127" s="90"/>
      <c r="P127" s="227">
        <f>O127*H127</f>
        <v>0</v>
      </c>
      <c r="Q127" s="227">
        <v>0.00019000000000000001</v>
      </c>
      <c r="R127" s="227">
        <f>Q127*H127</f>
        <v>0.00038000000000000002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140</v>
      </c>
      <c r="AT127" s="229" t="s">
        <v>137</v>
      </c>
      <c r="AU127" s="229" t="s">
        <v>83</v>
      </c>
      <c r="AY127" s="16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83</v>
      </c>
      <c r="BK127" s="230">
        <f>ROUND(I127*H127,2)</f>
        <v>0</v>
      </c>
      <c r="BL127" s="16" t="s">
        <v>135</v>
      </c>
      <c r="BM127" s="229" t="s">
        <v>141</v>
      </c>
    </row>
    <row r="128" s="2" customFormat="1">
      <c r="A128" s="37"/>
      <c r="B128" s="38"/>
      <c r="C128" s="39"/>
      <c r="D128" s="231" t="s">
        <v>136</v>
      </c>
      <c r="E128" s="39"/>
      <c r="F128" s="232" t="s">
        <v>139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136</v>
      </c>
      <c r="AU128" s="16" t="s">
        <v>83</v>
      </c>
    </row>
    <row r="129" s="2" customFormat="1" ht="24.15" customHeight="1">
      <c r="A129" s="37"/>
      <c r="B129" s="38"/>
      <c r="C129" s="236" t="s">
        <v>142</v>
      </c>
      <c r="D129" s="236" t="s">
        <v>137</v>
      </c>
      <c r="E129" s="237" t="s">
        <v>143</v>
      </c>
      <c r="F129" s="238" t="s">
        <v>144</v>
      </c>
      <c r="G129" s="239" t="s">
        <v>134</v>
      </c>
      <c r="H129" s="240">
        <v>1</v>
      </c>
      <c r="I129" s="241"/>
      <c r="J129" s="242">
        <f>ROUND(I129*H129,2)</f>
        <v>0</v>
      </c>
      <c r="K129" s="238" t="s">
        <v>1</v>
      </c>
      <c r="L129" s="243"/>
      <c r="M129" s="244" t="s">
        <v>1</v>
      </c>
      <c r="N129" s="245" t="s">
        <v>40</v>
      </c>
      <c r="O129" s="90"/>
      <c r="P129" s="227">
        <f>O129*H129</f>
        <v>0</v>
      </c>
      <c r="Q129" s="227">
        <v>0.00020000000000000001</v>
      </c>
      <c r="R129" s="227">
        <f>Q129*H129</f>
        <v>0.00020000000000000001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140</v>
      </c>
      <c r="AT129" s="229" t="s">
        <v>137</v>
      </c>
      <c r="AU129" s="229" t="s">
        <v>83</v>
      </c>
      <c r="AY129" s="16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83</v>
      </c>
      <c r="BK129" s="230">
        <f>ROUND(I129*H129,2)</f>
        <v>0</v>
      </c>
      <c r="BL129" s="16" t="s">
        <v>135</v>
      </c>
      <c r="BM129" s="229" t="s">
        <v>145</v>
      </c>
    </row>
    <row r="130" s="2" customFormat="1">
      <c r="A130" s="37"/>
      <c r="B130" s="38"/>
      <c r="C130" s="39"/>
      <c r="D130" s="231" t="s">
        <v>136</v>
      </c>
      <c r="E130" s="39"/>
      <c r="F130" s="232" t="s">
        <v>144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136</v>
      </c>
      <c r="AU130" s="16" t="s">
        <v>83</v>
      </c>
    </row>
    <row r="131" s="2" customFormat="1" ht="16.5" customHeight="1">
      <c r="A131" s="37"/>
      <c r="B131" s="38"/>
      <c r="C131" s="218" t="s">
        <v>141</v>
      </c>
      <c r="D131" s="218" t="s">
        <v>131</v>
      </c>
      <c r="E131" s="219" t="s">
        <v>146</v>
      </c>
      <c r="F131" s="220" t="s">
        <v>147</v>
      </c>
      <c r="G131" s="221" t="s">
        <v>134</v>
      </c>
      <c r="H131" s="222">
        <v>4</v>
      </c>
      <c r="I131" s="223"/>
      <c r="J131" s="224">
        <f>ROUND(I131*H131,2)</f>
        <v>0</v>
      </c>
      <c r="K131" s="220" t="s">
        <v>1</v>
      </c>
      <c r="L131" s="43"/>
      <c r="M131" s="225" t="s">
        <v>1</v>
      </c>
      <c r="N131" s="226" t="s">
        <v>40</v>
      </c>
      <c r="O131" s="90"/>
      <c r="P131" s="227">
        <f>O131*H131</f>
        <v>0</v>
      </c>
      <c r="Q131" s="227">
        <v>4.0000000000000003E-05</v>
      </c>
      <c r="R131" s="227">
        <f>Q131*H131</f>
        <v>0.00016000000000000001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135</v>
      </c>
      <c r="AT131" s="229" t="s">
        <v>131</v>
      </c>
      <c r="AU131" s="229" t="s">
        <v>83</v>
      </c>
      <c r="AY131" s="16" t="s">
        <v>130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83</v>
      </c>
      <c r="BK131" s="230">
        <f>ROUND(I131*H131,2)</f>
        <v>0</v>
      </c>
      <c r="BL131" s="16" t="s">
        <v>135</v>
      </c>
      <c r="BM131" s="229" t="s">
        <v>148</v>
      </c>
    </row>
    <row r="132" s="2" customFormat="1">
      <c r="A132" s="37"/>
      <c r="B132" s="38"/>
      <c r="C132" s="39"/>
      <c r="D132" s="231" t="s">
        <v>136</v>
      </c>
      <c r="E132" s="39"/>
      <c r="F132" s="232" t="s">
        <v>147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136</v>
      </c>
      <c r="AU132" s="16" t="s">
        <v>83</v>
      </c>
    </row>
    <row r="133" s="2" customFormat="1" ht="21.75" customHeight="1">
      <c r="A133" s="37"/>
      <c r="B133" s="38"/>
      <c r="C133" s="236" t="s">
        <v>149</v>
      </c>
      <c r="D133" s="236" t="s">
        <v>137</v>
      </c>
      <c r="E133" s="237" t="s">
        <v>150</v>
      </c>
      <c r="F133" s="238" t="s">
        <v>151</v>
      </c>
      <c r="G133" s="239" t="s">
        <v>134</v>
      </c>
      <c r="H133" s="240">
        <v>4</v>
      </c>
      <c r="I133" s="241"/>
      <c r="J133" s="242">
        <f>ROUND(I133*H133,2)</f>
        <v>0</v>
      </c>
      <c r="K133" s="238" t="s">
        <v>1</v>
      </c>
      <c r="L133" s="243"/>
      <c r="M133" s="244" t="s">
        <v>1</v>
      </c>
      <c r="N133" s="245" t="s">
        <v>40</v>
      </c>
      <c r="O133" s="90"/>
      <c r="P133" s="227">
        <f>O133*H133</f>
        <v>0</v>
      </c>
      <c r="Q133" s="227">
        <v>0.001</v>
      </c>
      <c r="R133" s="227">
        <f>Q133*H133</f>
        <v>0.0040000000000000001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140</v>
      </c>
      <c r="AT133" s="229" t="s">
        <v>137</v>
      </c>
      <c r="AU133" s="229" t="s">
        <v>83</v>
      </c>
      <c r="AY133" s="16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83</v>
      </c>
      <c r="BK133" s="230">
        <f>ROUND(I133*H133,2)</f>
        <v>0</v>
      </c>
      <c r="BL133" s="16" t="s">
        <v>135</v>
      </c>
      <c r="BM133" s="229" t="s">
        <v>152</v>
      </c>
    </row>
    <row r="134" s="2" customFormat="1">
      <c r="A134" s="37"/>
      <c r="B134" s="38"/>
      <c r="C134" s="39"/>
      <c r="D134" s="231" t="s">
        <v>136</v>
      </c>
      <c r="E134" s="39"/>
      <c r="F134" s="232" t="s">
        <v>151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136</v>
      </c>
      <c r="AU134" s="16" t="s">
        <v>83</v>
      </c>
    </row>
    <row r="135" s="2" customFormat="1" ht="16.5" customHeight="1">
      <c r="A135" s="37"/>
      <c r="B135" s="38"/>
      <c r="C135" s="218" t="s">
        <v>145</v>
      </c>
      <c r="D135" s="218" t="s">
        <v>131</v>
      </c>
      <c r="E135" s="219" t="s">
        <v>153</v>
      </c>
      <c r="F135" s="220" t="s">
        <v>154</v>
      </c>
      <c r="G135" s="221" t="s">
        <v>134</v>
      </c>
      <c r="H135" s="222">
        <v>9</v>
      </c>
      <c r="I135" s="223"/>
      <c r="J135" s="224">
        <f>ROUND(I135*H135,2)</f>
        <v>0</v>
      </c>
      <c r="K135" s="220" t="s">
        <v>1</v>
      </c>
      <c r="L135" s="43"/>
      <c r="M135" s="225" t="s">
        <v>1</v>
      </c>
      <c r="N135" s="226" t="s">
        <v>40</v>
      </c>
      <c r="O135" s="90"/>
      <c r="P135" s="227">
        <f>O135*H135</f>
        <v>0</v>
      </c>
      <c r="Q135" s="227">
        <v>4.0000000000000003E-05</v>
      </c>
      <c r="R135" s="227">
        <f>Q135*H135</f>
        <v>0.00036000000000000002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135</v>
      </c>
      <c r="AT135" s="229" t="s">
        <v>131</v>
      </c>
      <c r="AU135" s="229" t="s">
        <v>83</v>
      </c>
      <c r="AY135" s="16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83</v>
      </c>
      <c r="BK135" s="230">
        <f>ROUND(I135*H135,2)</f>
        <v>0</v>
      </c>
      <c r="BL135" s="16" t="s">
        <v>135</v>
      </c>
      <c r="BM135" s="229" t="s">
        <v>155</v>
      </c>
    </row>
    <row r="136" s="2" customFormat="1">
      <c r="A136" s="37"/>
      <c r="B136" s="38"/>
      <c r="C136" s="39"/>
      <c r="D136" s="231" t="s">
        <v>136</v>
      </c>
      <c r="E136" s="39"/>
      <c r="F136" s="232" t="s">
        <v>154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136</v>
      </c>
      <c r="AU136" s="16" t="s">
        <v>83</v>
      </c>
    </row>
    <row r="137" s="2" customFormat="1" ht="24.15" customHeight="1">
      <c r="A137" s="37"/>
      <c r="B137" s="38"/>
      <c r="C137" s="236" t="s">
        <v>156</v>
      </c>
      <c r="D137" s="236" t="s">
        <v>137</v>
      </c>
      <c r="E137" s="237" t="s">
        <v>157</v>
      </c>
      <c r="F137" s="238" t="s">
        <v>158</v>
      </c>
      <c r="G137" s="239" t="s">
        <v>134</v>
      </c>
      <c r="H137" s="240">
        <v>6</v>
      </c>
      <c r="I137" s="241"/>
      <c r="J137" s="242">
        <f>ROUND(I137*H137,2)</f>
        <v>0</v>
      </c>
      <c r="K137" s="238" t="s">
        <v>1</v>
      </c>
      <c r="L137" s="243"/>
      <c r="M137" s="244" t="s">
        <v>1</v>
      </c>
      <c r="N137" s="245" t="s">
        <v>40</v>
      </c>
      <c r="O137" s="90"/>
      <c r="P137" s="227">
        <f>O137*H137</f>
        <v>0</v>
      </c>
      <c r="Q137" s="227">
        <v>0.00165666666666667</v>
      </c>
      <c r="R137" s="227">
        <f>Q137*H137</f>
        <v>0.00994000000000002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140</v>
      </c>
      <c r="AT137" s="229" t="s">
        <v>137</v>
      </c>
      <c r="AU137" s="229" t="s">
        <v>83</v>
      </c>
      <c r="AY137" s="16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83</v>
      </c>
      <c r="BK137" s="230">
        <f>ROUND(I137*H137,2)</f>
        <v>0</v>
      </c>
      <c r="BL137" s="16" t="s">
        <v>135</v>
      </c>
      <c r="BM137" s="229" t="s">
        <v>159</v>
      </c>
    </row>
    <row r="138" s="2" customFormat="1">
      <c r="A138" s="37"/>
      <c r="B138" s="38"/>
      <c r="C138" s="39"/>
      <c r="D138" s="231" t="s">
        <v>136</v>
      </c>
      <c r="E138" s="39"/>
      <c r="F138" s="232" t="s">
        <v>158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136</v>
      </c>
      <c r="AU138" s="16" t="s">
        <v>83</v>
      </c>
    </row>
    <row r="139" s="2" customFormat="1" ht="24.15" customHeight="1">
      <c r="A139" s="37"/>
      <c r="B139" s="38"/>
      <c r="C139" s="236" t="s">
        <v>148</v>
      </c>
      <c r="D139" s="236" t="s">
        <v>137</v>
      </c>
      <c r="E139" s="237" t="s">
        <v>160</v>
      </c>
      <c r="F139" s="238" t="s">
        <v>161</v>
      </c>
      <c r="G139" s="239" t="s">
        <v>134</v>
      </c>
      <c r="H139" s="240">
        <v>1</v>
      </c>
      <c r="I139" s="241"/>
      <c r="J139" s="242">
        <f>ROUND(I139*H139,2)</f>
        <v>0</v>
      </c>
      <c r="K139" s="238" t="s">
        <v>1</v>
      </c>
      <c r="L139" s="243"/>
      <c r="M139" s="244" t="s">
        <v>1</v>
      </c>
      <c r="N139" s="245" t="s">
        <v>40</v>
      </c>
      <c r="O139" s="90"/>
      <c r="P139" s="227">
        <f>O139*H139</f>
        <v>0</v>
      </c>
      <c r="Q139" s="227">
        <v>0.00133</v>
      </c>
      <c r="R139" s="227">
        <f>Q139*H139</f>
        <v>0.00133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140</v>
      </c>
      <c r="AT139" s="229" t="s">
        <v>137</v>
      </c>
      <c r="AU139" s="229" t="s">
        <v>83</v>
      </c>
      <c r="AY139" s="16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83</v>
      </c>
      <c r="BK139" s="230">
        <f>ROUND(I139*H139,2)</f>
        <v>0</v>
      </c>
      <c r="BL139" s="16" t="s">
        <v>135</v>
      </c>
      <c r="BM139" s="229" t="s">
        <v>135</v>
      </c>
    </row>
    <row r="140" s="2" customFormat="1">
      <c r="A140" s="37"/>
      <c r="B140" s="38"/>
      <c r="C140" s="39"/>
      <c r="D140" s="231" t="s">
        <v>136</v>
      </c>
      <c r="E140" s="39"/>
      <c r="F140" s="232" t="s">
        <v>161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136</v>
      </c>
      <c r="AU140" s="16" t="s">
        <v>83</v>
      </c>
    </row>
    <row r="141" s="2" customFormat="1" ht="16.5" customHeight="1">
      <c r="A141" s="37"/>
      <c r="B141" s="38"/>
      <c r="C141" s="236" t="s">
        <v>162</v>
      </c>
      <c r="D141" s="236" t="s">
        <v>137</v>
      </c>
      <c r="E141" s="237" t="s">
        <v>163</v>
      </c>
      <c r="F141" s="238" t="s">
        <v>164</v>
      </c>
      <c r="G141" s="239" t="s">
        <v>134</v>
      </c>
      <c r="H141" s="240">
        <v>2</v>
      </c>
      <c r="I141" s="241"/>
      <c r="J141" s="242">
        <f>ROUND(I141*H141,2)</f>
        <v>0</v>
      </c>
      <c r="K141" s="238" t="s">
        <v>1</v>
      </c>
      <c r="L141" s="243"/>
      <c r="M141" s="244" t="s">
        <v>1</v>
      </c>
      <c r="N141" s="245" t="s">
        <v>40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140</v>
      </c>
      <c r="AT141" s="229" t="s">
        <v>137</v>
      </c>
      <c r="AU141" s="229" t="s">
        <v>83</v>
      </c>
      <c r="AY141" s="16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83</v>
      </c>
      <c r="BK141" s="230">
        <f>ROUND(I141*H141,2)</f>
        <v>0</v>
      </c>
      <c r="BL141" s="16" t="s">
        <v>135</v>
      </c>
      <c r="BM141" s="229" t="s">
        <v>165</v>
      </c>
    </row>
    <row r="142" s="2" customFormat="1">
      <c r="A142" s="37"/>
      <c r="B142" s="38"/>
      <c r="C142" s="39"/>
      <c r="D142" s="231" t="s">
        <v>136</v>
      </c>
      <c r="E142" s="39"/>
      <c r="F142" s="232" t="s">
        <v>164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136</v>
      </c>
      <c r="AU142" s="16" t="s">
        <v>83</v>
      </c>
    </row>
    <row r="143" s="2" customFormat="1" ht="21.75" customHeight="1">
      <c r="A143" s="37"/>
      <c r="B143" s="38"/>
      <c r="C143" s="218" t="s">
        <v>152</v>
      </c>
      <c r="D143" s="218" t="s">
        <v>131</v>
      </c>
      <c r="E143" s="219" t="s">
        <v>166</v>
      </c>
      <c r="F143" s="220" t="s">
        <v>167</v>
      </c>
      <c r="G143" s="221" t="s">
        <v>168</v>
      </c>
      <c r="H143" s="222">
        <v>0.016</v>
      </c>
      <c r="I143" s="223"/>
      <c r="J143" s="224">
        <f>ROUND(I143*H143,2)</f>
        <v>0</v>
      </c>
      <c r="K143" s="220" t="s">
        <v>1</v>
      </c>
      <c r="L143" s="43"/>
      <c r="M143" s="225" t="s">
        <v>1</v>
      </c>
      <c r="N143" s="226" t="s">
        <v>40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135</v>
      </c>
      <c r="AT143" s="229" t="s">
        <v>131</v>
      </c>
      <c r="AU143" s="229" t="s">
        <v>83</v>
      </c>
      <c r="AY143" s="16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83</v>
      </c>
      <c r="BK143" s="230">
        <f>ROUND(I143*H143,2)</f>
        <v>0</v>
      </c>
      <c r="BL143" s="16" t="s">
        <v>135</v>
      </c>
      <c r="BM143" s="229" t="s">
        <v>169</v>
      </c>
    </row>
    <row r="144" s="2" customFormat="1">
      <c r="A144" s="37"/>
      <c r="B144" s="38"/>
      <c r="C144" s="39"/>
      <c r="D144" s="231" t="s">
        <v>136</v>
      </c>
      <c r="E144" s="39"/>
      <c r="F144" s="232" t="s">
        <v>167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136</v>
      </c>
      <c r="AU144" s="16" t="s">
        <v>83</v>
      </c>
    </row>
    <row r="145" s="11" customFormat="1" ht="25.92" customHeight="1">
      <c r="A145" s="11"/>
      <c r="B145" s="204"/>
      <c r="C145" s="205"/>
      <c r="D145" s="206" t="s">
        <v>74</v>
      </c>
      <c r="E145" s="207" t="s">
        <v>170</v>
      </c>
      <c r="F145" s="207" t="s">
        <v>171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v>0</v>
      </c>
      <c r="Q145" s="212"/>
      <c r="R145" s="213">
        <v>0</v>
      </c>
      <c r="S145" s="212"/>
      <c r="T145" s="214"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15" t="s">
        <v>85</v>
      </c>
      <c r="AT145" s="216" t="s">
        <v>74</v>
      </c>
      <c r="AU145" s="216" t="s">
        <v>75</v>
      </c>
      <c r="AY145" s="215" t="s">
        <v>130</v>
      </c>
      <c r="BK145" s="217">
        <v>0</v>
      </c>
    </row>
    <row r="146" s="11" customFormat="1" ht="25.92" customHeight="1">
      <c r="A146" s="11"/>
      <c r="B146" s="204"/>
      <c r="C146" s="205"/>
      <c r="D146" s="206" t="s">
        <v>74</v>
      </c>
      <c r="E146" s="207" t="s">
        <v>172</v>
      </c>
      <c r="F146" s="207" t="s">
        <v>173</v>
      </c>
      <c r="G146" s="205"/>
      <c r="H146" s="205"/>
      <c r="I146" s="208"/>
      <c r="J146" s="209">
        <f>BK146</f>
        <v>0</v>
      </c>
      <c r="K146" s="205"/>
      <c r="L146" s="210"/>
      <c r="M146" s="211"/>
      <c r="N146" s="212"/>
      <c r="O146" s="212"/>
      <c r="P146" s="213">
        <f>SUM(P147:P150)</f>
        <v>0</v>
      </c>
      <c r="Q146" s="212"/>
      <c r="R146" s="213">
        <f>SUM(R147:R150)</f>
        <v>0.0010200000000000001</v>
      </c>
      <c r="S146" s="212"/>
      <c r="T146" s="214">
        <f>SUM(T147:T150)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15" t="s">
        <v>85</v>
      </c>
      <c r="AT146" s="216" t="s">
        <v>74</v>
      </c>
      <c r="AU146" s="216" t="s">
        <v>75</v>
      </c>
      <c r="AY146" s="215" t="s">
        <v>130</v>
      </c>
      <c r="BK146" s="217">
        <f>SUM(BK147:BK150)</f>
        <v>0</v>
      </c>
    </row>
    <row r="147" s="2" customFormat="1" ht="24.15" customHeight="1">
      <c r="A147" s="37"/>
      <c r="B147" s="38"/>
      <c r="C147" s="218" t="s">
        <v>174</v>
      </c>
      <c r="D147" s="218" t="s">
        <v>131</v>
      </c>
      <c r="E147" s="219" t="s">
        <v>175</v>
      </c>
      <c r="F147" s="220" t="s">
        <v>176</v>
      </c>
      <c r="G147" s="221" t="s">
        <v>177</v>
      </c>
      <c r="H147" s="222">
        <v>12</v>
      </c>
      <c r="I147" s="223"/>
      <c r="J147" s="224">
        <f>ROUND(I147*H147,2)</f>
        <v>0</v>
      </c>
      <c r="K147" s="220" t="s">
        <v>1</v>
      </c>
      <c r="L147" s="43"/>
      <c r="M147" s="225" t="s">
        <v>1</v>
      </c>
      <c r="N147" s="226" t="s">
        <v>40</v>
      </c>
      <c r="O147" s="90"/>
      <c r="P147" s="227">
        <f>O147*H147</f>
        <v>0</v>
      </c>
      <c r="Q147" s="227">
        <v>3.0000000000000001E-05</v>
      </c>
      <c r="R147" s="227">
        <f>Q147*H147</f>
        <v>0.00036000000000000002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135</v>
      </c>
      <c r="AT147" s="229" t="s">
        <v>131</v>
      </c>
      <c r="AU147" s="229" t="s">
        <v>83</v>
      </c>
      <c r="AY147" s="16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83</v>
      </c>
      <c r="BK147" s="230">
        <f>ROUND(I147*H147,2)</f>
        <v>0</v>
      </c>
      <c r="BL147" s="16" t="s">
        <v>135</v>
      </c>
      <c r="BM147" s="229" t="s">
        <v>178</v>
      </c>
    </row>
    <row r="148" s="2" customFormat="1">
      <c r="A148" s="37"/>
      <c r="B148" s="38"/>
      <c r="C148" s="39"/>
      <c r="D148" s="231" t="s">
        <v>136</v>
      </c>
      <c r="E148" s="39"/>
      <c r="F148" s="232" t="s">
        <v>176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136</v>
      </c>
      <c r="AU148" s="16" t="s">
        <v>83</v>
      </c>
    </row>
    <row r="149" s="2" customFormat="1" ht="24.15" customHeight="1">
      <c r="A149" s="37"/>
      <c r="B149" s="38"/>
      <c r="C149" s="218" t="s">
        <v>155</v>
      </c>
      <c r="D149" s="218" t="s">
        <v>131</v>
      </c>
      <c r="E149" s="219" t="s">
        <v>179</v>
      </c>
      <c r="F149" s="220" t="s">
        <v>180</v>
      </c>
      <c r="G149" s="221" t="s">
        <v>177</v>
      </c>
      <c r="H149" s="222">
        <v>22</v>
      </c>
      <c r="I149" s="223"/>
      <c r="J149" s="224">
        <f>ROUND(I149*H149,2)</f>
        <v>0</v>
      </c>
      <c r="K149" s="220" t="s">
        <v>1</v>
      </c>
      <c r="L149" s="43"/>
      <c r="M149" s="225" t="s">
        <v>1</v>
      </c>
      <c r="N149" s="226" t="s">
        <v>40</v>
      </c>
      <c r="O149" s="90"/>
      <c r="P149" s="227">
        <f>O149*H149</f>
        <v>0</v>
      </c>
      <c r="Q149" s="227">
        <v>3.0000000000000001E-05</v>
      </c>
      <c r="R149" s="227">
        <f>Q149*H149</f>
        <v>0.00066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135</v>
      </c>
      <c r="AT149" s="229" t="s">
        <v>131</v>
      </c>
      <c r="AU149" s="229" t="s">
        <v>83</v>
      </c>
      <c r="AY149" s="16" t="s">
        <v>130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83</v>
      </c>
      <c r="BK149" s="230">
        <f>ROUND(I149*H149,2)</f>
        <v>0</v>
      </c>
      <c r="BL149" s="16" t="s">
        <v>135</v>
      </c>
      <c r="BM149" s="229" t="s">
        <v>181</v>
      </c>
    </row>
    <row r="150" s="2" customFormat="1">
      <c r="A150" s="37"/>
      <c r="B150" s="38"/>
      <c r="C150" s="39"/>
      <c r="D150" s="231" t="s">
        <v>136</v>
      </c>
      <c r="E150" s="39"/>
      <c r="F150" s="232" t="s">
        <v>180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136</v>
      </c>
      <c r="AU150" s="16" t="s">
        <v>83</v>
      </c>
    </row>
    <row r="151" s="11" customFormat="1" ht="25.92" customHeight="1">
      <c r="A151" s="11"/>
      <c r="B151" s="204"/>
      <c r="C151" s="205"/>
      <c r="D151" s="206" t="s">
        <v>74</v>
      </c>
      <c r="E151" s="207" t="s">
        <v>182</v>
      </c>
      <c r="F151" s="207" t="s">
        <v>183</v>
      </c>
      <c r="G151" s="205"/>
      <c r="H151" s="205"/>
      <c r="I151" s="208"/>
      <c r="J151" s="209">
        <f>BK151</f>
        <v>0</v>
      </c>
      <c r="K151" s="205"/>
      <c r="L151" s="210"/>
      <c r="M151" s="211"/>
      <c r="N151" s="212"/>
      <c r="O151" s="212"/>
      <c r="P151" s="213">
        <f>SUM(P152:P159)</f>
        <v>0</v>
      </c>
      <c r="Q151" s="212"/>
      <c r="R151" s="213">
        <f>SUM(R152:R159)</f>
        <v>0</v>
      </c>
      <c r="S151" s="212"/>
      <c r="T151" s="214">
        <f>SUM(T152:T159)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15" t="s">
        <v>85</v>
      </c>
      <c r="AT151" s="216" t="s">
        <v>74</v>
      </c>
      <c r="AU151" s="216" t="s">
        <v>75</v>
      </c>
      <c r="AY151" s="215" t="s">
        <v>130</v>
      </c>
      <c r="BK151" s="217">
        <f>SUM(BK152:BK159)</f>
        <v>0</v>
      </c>
    </row>
    <row r="152" s="2" customFormat="1" ht="24.15" customHeight="1">
      <c r="A152" s="37"/>
      <c r="B152" s="38"/>
      <c r="C152" s="218" t="s">
        <v>184</v>
      </c>
      <c r="D152" s="218" t="s">
        <v>131</v>
      </c>
      <c r="E152" s="219" t="s">
        <v>185</v>
      </c>
      <c r="F152" s="220" t="s">
        <v>186</v>
      </c>
      <c r="G152" s="221" t="s">
        <v>134</v>
      </c>
      <c r="H152" s="222">
        <v>42</v>
      </c>
      <c r="I152" s="223"/>
      <c r="J152" s="224">
        <f>ROUND(I152*H152,2)</f>
        <v>0</v>
      </c>
      <c r="K152" s="220" t="s">
        <v>1</v>
      </c>
      <c r="L152" s="43"/>
      <c r="M152" s="225" t="s">
        <v>1</v>
      </c>
      <c r="N152" s="226" t="s">
        <v>40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135</v>
      </c>
      <c r="AT152" s="229" t="s">
        <v>131</v>
      </c>
      <c r="AU152" s="229" t="s">
        <v>83</v>
      </c>
      <c r="AY152" s="16" t="s">
        <v>130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83</v>
      </c>
      <c r="BK152" s="230">
        <f>ROUND(I152*H152,2)</f>
        <v>0</v>
      </c>
      <c r="BL152" s="16" t="s">
        <v>135</v>
      </c>
      <c r="BM152" s="229" t="s">
        <v>187</v>
      </c>
    </row>
    <row r="153" s="2" customFormat="1">
      <c r="A153" s="37"/>
      <c r="B153" s="38"/>
      <c r="C153" s="39"/>
      <c r="D153" s="231" t="s">
        <v>136</v>
      </c>
      <c r="E153" s="39"/>
      <c r="F153" s="232" t="s">
        <v>186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136</v>
      </c>
      <c r="AU153" s="16" t="s">
        <v>83</v>
      </c>
    </row>
    <row r="154" s="2" customFormat="1" ht="24.15" customHeight="1">
      <c r="A154" s="37"/>
      <c r="B154" s="38"/>
      <c r="C154" s="218" t="s">
        <v>159</v>
      </c>
      <c r="D154" s="218" t="s">
        <v>131</v>
      </c>
      <c r="E154" s="219" t="s">
        <v>188</v>
      </c>
      <c r="F154" s="220" t="s">
        <v>189</v>
      </c>
      <c r="G154" s="221" t="s">
        <v>190</v>
      </c>
      <c r="H154" s="222">
        <v>42</v>
      </c>
      <c r="I154" s="223"/>
      <c r="J154" s="224">
        <f>ROUND(I154*H154,2)</f>
        <v>0</v>
      </c>
      <c r="K154" s="220" t="s">
        <v>1</v>
      </c>
      <c r="L154" s="43"/>
      <c r="M154" s="225" t="s">
        <v>1</v>
      </c>
      <c r="N154" s="226" t="s">
        <v>40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135</v>
      </c>
      <c r="AT154" s="229" t="s">
        <v>131</v>
      </c>
      <c r="AU154" s="229" t="s">
        <v>83</v>
      </c>
      <c r="AY154" s="16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83</v>
      </c>
      <c r="BK154" s="230">
        <f>ROUND(I154*H154,2)</f>
        <v>0</v>
      </c>
      <c r="BL154" s="16" t="s">
        <v>135</v>
      </c>
      <c r="BM154" s="229" t="s">
        <v>191</v>
      </c>
    </row>
    <row r="155" s="2" customFormat="1">
      <c r="A155" s="37"/>
      <c r="B155" s="38"/>
      <c r="C155" s="39"/>
      <c r="D155" s="231" t="s">
        <v>136</v>
      </c>
      <c r="E155" s="39"/>
      <c r="F155" s="232" t="s">
        <v>189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136</v>
      </c>
      <c r="AU155" s="16" t="s">
        <v>83</v>
      </c>
    </row>
    <row r="156" s="2" customFormat="1" ht="24.15" customHeight="1">
      <c r="A156" s="37"/>
      <c r="B156" s="38"/>
      <c r="C156" s="218" t="s">
        <v>8</v>
      </c>
      <c r="D156" s="218" t="s">
        <v>131</v>
      </c>
      <c r="E156" s="219" t="s">
        <v>192</v>
      </c>
      <c r="F156" s="220" t="s">
        <v>193</v>
      </c>
      <c r="G156" s="221" t="s">
        <v>134</v>
      </c>
      <c r="H156" s="222">
        <v>42</v>
      </c>
      <c r="I156" s="223"/>
      <c r="J156" s="224">
        <f>ROUND(I156*H156,2)</f>
        <v>0</v>
      </c>
      <c r="K156" s="220" t="s">
        <v>1</v>
      </c>
      <c r="L156" s="43"/>
      <c r="M156" s="225" t="s">
        <v>1</v>
      </c>
      <c r="N156" s="226" t="s">
        <v>40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135</v>
      </c>
      <c r="AT156" s="229" t="s">
        <v>131</v>
      </c>
      <c r="AU156" s="229" t="s">
        <v>83</v>
      </c>
      <c r="AY156" s="16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83</v>
      </c>
      <c r="BK156" s="230">
        <f>ROUND(I156*H156,2)</f>
        <v>0</v>
      </c>
      <c r="BL156" s="16" t="s">
        <v>135</v>
      </c>
      <c r="BM156" s="229" t="s">
        <v>194</v>
      </c>
    </row>
    <row r="157" s="2" customFormat="1">
      <c r="A157" s="37"/>
      <c r="B157" s="38"/>
      <c r="C157" s="39"/>
      <c r="D157" s="231" t="s">
        <v>136</v>
      </c>
      <c r="E157" s="39"/>
      <c r="F157" s="232" t="s">
        <v>193</v>
      </c>
      <c r="G157" s="39"/>
      <c r="H157" s="39"/>
      <c r="I157" s="233"/>
      <c r="J157" s="39"/>
      <c r="K157" s="39"/>
      <c r="L157" s="43"/>
      <c r="M157" s="234"/>
      <c r="N157" s="235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136</v>
      </c>
      <c r="AU157" s="16" t="s">
        <v>83</v>
      </c>
    </row>
    <row r="158" s="2" customFormat="1" ht="21.75" customHeight="1">
      <c r="A158" s="37"/>
      <c r="B158" s="38"/>
      <c r="C158" s="218" t="s">
        <v>135</v>
      </c>
      <c r="D158" s="218" t="s">
        <v>131</v>
      </c>
      <c r="E158" s="219" t="s">
        <v>195</v>
      </c>
      <c r="F158" s="220" t="s">
        <v>196</v>
      </c>
      <c r="G158" s="221" t="s">
        <v>197</v>
      </c>
      <c r="H158" s="246"/>
      <c r="I158" s="223"/>
      <c r="J158" s="224">
        <f>ROUND(I158*H158,2)</f>
        <v>0</v>
      </c>
      <c r="K158" s="220" t="s">
        <v>1</v>
      </c>
      <c r="L158" s="43"/>
      <c r="M158" s="225" t="s">
        <v>1</v>
      </c>
      <c r="N158" s="226" t="s">
        <v>40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135</v>
      </c>
      <c r="AT158" s="229" t="s">
        <v>131</v>
      </c>
      <c r="AU158" s="229" t="s">
        <v>83</v>
      </c>
      <c r="AY158" s="16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83</v>
      </c>
      <c r="BK158" s="230">
        <f>ROUND(I158*H158,2)</f>
        <v>0</v>
      </c>
      <c r="BL158" s="16" t="s">
        <v>135</v>
      </c>
      <c r="BM158" s="229" t="s">
        <v>140</v>
      </c>
    </row>
    <row r="159" s="2" customFormat="1">
      <c r="A159" s="37"/>
      <c r="B159" s="38"/>
      <c r="C159" s="39"/>
      <c r="D159" s="231" t="s">
        <v>136</v>
      </c>
      <c r="E159" s="39"/>
      <c r="F159" s="232" t="s">
        <v>196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136</v>
      </c>
      <c r="AU159" s="16" t="s">
        <v>83</v>
      </c>
    </row>
    <row r="160" s="11" customFormat="1" ht="25.92" customHeight="1">
      <c r="A160" s="11"/>
      <c r="B160" s="204"/>
      <c r="C160" s="205"/>
      <c r="D160" s="206" t="s">
        <v>74</v>
      </c>
      <c r="E160" s="207" t="s">
        <v>198</v>
      </c>
      <c r="F160" s="207" t="s">
        <v>199</v>
      </c>
      <c r="G160" s="205"/>
      <c r="H160" s="205"/>
      <c r="I160" s="208"/>
      <c r="J160" s="209">
        <f>BK160</f>
        <v>0</v>
      </c>
      <c r="K160" s="205"/>
      <c r="L160" s="210"/>
      <c r="M160" s="211"/>
      <c r="N160" s="212"/>
      <c r="O160" s="212"/>
      <c r="P160" s="213">
        <f>SUM(P161:P172)</f>
        <v>0</v>
      </c>
      <c r="Q160" s="212"/>
      <c r="R160" s="213">
        <f>SUM(R161:R172)</f>
        <v>0.53137999999999996</v>
      </c>
      <c r="S160" s="212"/>
      <c r="T160" s="214">
        <f>SUM(T161:T172)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5" t="s">
        <v>85</v>
      </c>
      <c r="AT160" s="216" t="s">
        <v>74</v>
      </c>
      <c r="AU160" s="216" t="s">
        <v>75</v>
      </c>
      <c r="AY160" s="215" t="s">
        <v>130</v>
      </c>
      <c r="BK160" s="217">
        <f>SUM(BK161:BK172)</f>
        <v>0</v>
      </c>
    </row>
    <row r="161" s="2" customFormat="1" ht="24.15" customHeight="1">
      <c r="A161" s="37"/>
      <c r="B161" s="38"/>
      <c r="C161" s="218" t="s">
        <v>200</v>
      </c>
      <c r="D161" s="218" t="s">
        <v>131</v>
      </c>
      <c r="E161" s="219" t="s">
        <v>201</v>
      </c>
      <c r="F161" s="220" t="s">
        <v>202</v>
      </c>
      <c r="G161" s="221" t="s">
        <v>203</v>
      </c>
      <c r="H161" s="222">
        <v>2</v>
      </c>
      <c r="I161" s="223"/>
      <c r="J161" s="224">
        <f>ROUND(I161*H161,2)</f>
        <v>0</v>
      </c>
      <c r="K161" s="220" t="s">
        <v>1</v>
      </c>
      <c r="L161" s="43"/>
      <c r="M161" s="225" t="s">
        <v>1</v>
      </c>
      <c r="N161" s="226" t="s">
        <v>40</v>
      </c>
      <c r="O161" s="90"/>
      <c r="P161" s="227">
        <f>O161*H161</f>
        <v>0</v>
      </c>
      <c r="Q161" s="227">
        <v>0.01108</v>
      </c>
      <c r="R161" s="227">
        <f>Q161*H161</f>
        <v>0.022159999999999999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135</v>
      </c>
      <c r="AT161" s="229" t="s">
        <v>131</v>
      </c>
      <c r="AU161" s="229" t="s">
        <v>83</v>
      </c>
      <c r="AY161" s="16" t="s">
        <v>130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83</v>
      </c>
      <c r="BK161" s="230">
        <f>ROUND(I161*H161,2)</f>
        <v>0</v>
      </c>
      <c r="BL161" s="16" t="s">
        <v>135</v>
      </c>
      <c r="BM161" s="229" t="s">
        <v>204</v>
      </c>
    </row>
    <row r="162" s="2" customFormat="1">
      <c r="A162" s="37"/>
      <c r="B162" s="38"/>
      <c r="C162" s="39"/>
      <c r="D162" s="231" t="s">
        <v>136</v>
      </c>
      <c r="E162" s="39"/>
      <c r="F162" s="232" t="s">
        <v>202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136</v>
      </c>
      <c r="AU162" s="16" t="s">
        <v>83</v>
      </c>
    </row>
    <row r="163" s="2" customFormat="1" ht="24.15" customHeight="1">
      <c r="A163" s="37"/>
      <c r="B163" s="38"/>
      <c r="C163" s="236" t="s">
        <v>165</v>
      </c>
      <c r="D163" s="236" t="s">
        <v>137</v>
      </c>
      <c r="E163" s="237" t="s">
        <v>205</v>
      </c>
      <c r="F163" s="238" t="s">
        <v>206</v>
      </c>
      <c r="G163" s="239" t="s">
        <v>134</v>
      </c>
      <c r="H163" s="240">
        <v>2</v>
      </c>
      <c r="I163" s="241"/>
      <c r="J163" s="242">
        <f>ROUND(I163*H163,2)</f>
        <v>0</v>
      </c>
      <c r="K163" s="238" t="s">
        <v>1</v>
      </c>
      <c r="L163" s="243"/>
      <c r="M163" s="244" t="s">
        <v>1</v>
      </c>
      <c r="N163" s="245" t="s">
        <v>40</v>
      </c>
      <c r="O163" s="90"/>
      <c r="P163" s="227">
        <f>O163*H163</f>
        <v>0</v>
      </c>
      <c r="Q163" s="227">
        <v>0.254</v>
      </c>
      <c r="R163" s="227">
        <f>Q163*H163</f>
        <v>0.50800000000000001</v>
      </c>
      <c r="S163" s="227">
        <v>0</v>
      </c>
      <c r="T163" s="228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9" t="s">
        <v>140</v>
      </c>
      <c r="AT163" s="229" t="s">
        <v>137</v>
      </c>
      <c r="AU163" s="229" t="s">
        <v>83</v>
      </c>
      <c r="AY163" s="16" t="s">
        <v>130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6" t="s">
        <v>83</v>
      </c>
      <c r="BK163" s="230">
        <f>ROUND(I163*H163,2)</f>
        <v>0</v>
      </c>
      <c r="BL163" s="16" t="s">
        <v>135</v>
      </c>
      <c r="BM163" s="229" t="s">
        <v>207</v>
      </c>
    </row>
    <row r="164" s="2" customFormat="1">
      <c r="A164" s="37"/>
      <c r="B164" s="38"/>
      <c r="C164" s="39"/>
      <c r="D164" s="231" t="s">
        <v>136</v>
      </c>
      <c r="E164" s="39"/>
      <c r="F164" s="232" t="s">
        <v>206</v>
      </c>
      <c r="G164" s="39"/>
      <c r="H164" s="39"/>
      <c r="I164" s="233"/>
      <c r="J164" s="39"/>
      <c r="K164" s="39"/>
      <c r="L164" s="43"/>
      <c r="M164" s="234"/>
      <c r="N164" s="235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136</v>
      </c>
      <c r="AU164" s="16" t="s">
        <v>83</v>
      </c>
    </row>
    <row r="165" s="2" customFormat="1" ht="16.5" customHeight="1">
      <c r="A165" s="37"/>
      <c r="B165" s="38"/>
      <c r="C165" s="218" t="s">
        <v>208</v>
      </c>
      <c r="D165" s="218" t="s">
        <v>131</v>
      </c>
      <c r="E165" s="219" t="s">
        <v>209</v>
      </c>
      <c r="F165" s="220" t="s">
        <v>210</v>
      </c>
      <c r="G165" s="221" t="s">
        <v>134</v>
      </c>
      <c r="H165" s="222">
        <v>2</v>
      </c>
      <c r="I165" s="223"/>
      <c r="J165" s="224">
        <f>ROUND(I165*H165,2)</f>
        <v>0</v>
      </c>
      <c r="K165" s="220" t="s">
        <v>1</v>
      </c>
      <c r="L165" s="43"/>
      <c r="M165" s="225" t="s">
        <v>1</v>
      </c>
      <c r="N165" s="226" t="s">
        <v>40</v>
      </c>
      <c r="O165" s="90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135</v>
      </c>
      <c r="AT165" s="229" t="s">
        <v>131</v>
      </c>
      <c r="AU165" s="229" t="s">
        <v>83</v>
      </c>
      <c r="AY165" s="16" t="s">
        <v>130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83</v>
      </c>
      <c r="BK165" s="230">
        <f>ROUND(I165*H165,2)</f>
        <v>0</v>
      </c>
      <c r="BL165" s="16" t="s">
        <v>135</v>
      </c>
      <c r="BM165" s="229" t="s">
        <v>211</v>
      </c>
    </row>
    <row r="166" s="2" customFormat="1">
      <c r="A166" s="37"/>
      <c r="B166" s="38"/>
      <c r="C166" s="39"/>
      <c r="D166" s="231" t="s">
        <v>136</v>
      </c>
      <c r="E166" s="39"/>
      <c r="F166" s="232" t="s">
        <v>210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136</v>
      </c>
      <c r="AU166" s="16" t="s">
        <v>83</v>
      </c>
    </row>
    <row r="167" s="2" customFormat="1" ht="24.15" customHeight="1">
      <c r="A167" s="37"/>
      <c r="B167" s="38"/>
      <c r="C167" s="218" t="s">
        <v>169</v>
      </c>
      <c r="D167" s="218" t="s">
        <v>131</v>
      </c>
      <c r="E167" s="219" t="s">
        <v>212</v>
      </c>
      <c r="F167" s="220" t="s">
        <v>213</v>
      </c>
      <c r="G167" s="221" t="s">
        <v>134</v>
      </c>
      <c r="H167" s="222">
        <v>2</v>
      </c>
      <c r="I167" s="223"/>
      <c r="J167" s="224">
        <f>ROUND(I167*H167,2)</f>
        <v>0</v>
      </c>
      <c r="K167" s="220" t="s">
        <v>1</v>
      </c>
      <c r="L167" s="43"/>
      <c r="M167" s="225" t="s">
        <v>1</v>
      </c>
      <c r="N167" s="226" t="s">
        <v>40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135</v>
      </c>
      <c r="AT167" s="229" t="s">
        <v>131</v>
      </c>
      <c r="AU167" s="229" t="s">
        <v>83</v>
      </c>
      <c r="AY167" s="16" t="s">
        <v>130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83</v>
      </c>
      <c r="BK167" s="230">
        <f>ROUND(I167*H167,2)</f>
        <v>0</v>
      </c>
      <c r="BL167" s="16" t="s">
        <v>135</v>
      </c>
      <c r="BM167" s="229" t="s">
        <v>214</v>
      </c>
    </row>
    <row r="168" s="2" customFormat="1">
      <c r="A168" s="37"/>
      <c r="B168" s="38"/>
      <c r="C168" s="39"/>
      <c r="D168" s="231" t="s">
        <v>136</v>
      </c>
      <c r="E168" s="39"/>
      <c r="F168" s="232" t="s">
        <v>213</v>
      </c>
      <c r="G168" s="39"/>
      <c r="H168" s="39"/>
      <c r="I168" s="233"/>
      <c r="J168" s="39"/>
      <c r="K168" s="39"/>
      <c r="L168" s="43"/>
      <c r="M168" s="234"/>
      <c r="N168" s="23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136</v>
      </c>
      <c r="AU168" s="16" t="s">
        <v>83</v>
      </c>
    </row>
    <row r="169" s="2" customFormat="1" ht="24.15" customHeight="1">
      <c r="A169" s="37"/>
      <c r="B169" s="38"/>
      <c r="C169" s="218" t="s">
        <v>7</v>
      </c>
      <c r="D169" s="218" t="s">
        <v>131</v>
      </c>
      <c r="E169" s="219" t="s">
        <v>215</v>
      </c>
      <c r="F169" s="220" t="s">
        <v>216</v>
      </c>
      <c r="G169" s="221" t="s">
        <v>203</v>
      </c>
      <c r="H169" s="222">
        <v>2</v>
      </c>
      <c r="I169" s="223"/>
      <c r="J169" s="224">
        <f>ROUND(I169*H169,2)</f>
        <v>0</v>
      </c>
      <c r="K169" s="220" t="s">
        <v>1</v>
      </c>
      <c r="L169" s="43"/>
      <c r="M169" s="225" t="s">
        <v>1</v>
      </c>
      <c r="N169" s="226" t="s">
        <v>40</v>
      </c>
      <c r="O169" s="90"/>
      <c r="P169" s="227">
        <f>O169*H169</f>
        <v>0</v>
      </c>
      <c r="Q169" s="227">
        <v>0.00060999999999999997</v>
      </c>
      <c r="R169" s="227">
        <f>Q169*H169</f>
        <v>0.00122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135</v>
      </c>
      <c r="AT169" s="229" t="s">
        <v>131</v>
      </c>
      <c r="AU169" s="229" t="s">
        <v>83</v>
      </c>
      <c r="AY169" s="16" t="s">
        <v>130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83</v>
      </c>
      <c r="BK169" s="230">
        <f>ROUND(I169*H169,2)</f>
        <v>0</v>
      </c>
      <c r="BL169" s="16" t="s">
        <v>135</v>
      </c>
      <c r="BM169" s="229" t="s">
        <v>217</v>
      </c>
    </row>
    <row r="170" s="2" customFormat="1">
      <c r="A170" s="37"/>
      <c r="B170" s="38"/>
      <c r="C170" s="39"/>
      <c r="D170" s="231" t="s">
        <v>136</v>
      </c>
      <c r="E170" s="39"/>
      <c r="F170" s="232" t="s">
        <v>216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136</v>
      </c>
      <c r="AU170" s="16" t="s">
        <v>83</v>
      </c>
    </row>
    <row r="171" s="2" customFormat="1" ht="21.75" customHeight="1">
      <c r="A171" s="37"/>
      <c r="B171" s="38"/>
      <c r="C171" s="218" t="s">
        <v>178</v>
      </c>
      <c r="D171" s="218" t="s">
        <v>131</v>
      </c>
      <c r="E171" s="219" t="s">
        <v>218</v>
      </c>
      <c r="F171" s="220" t="s">
        <v>219</v>
      </c>
      <c r="G171" s="221" t="s">
        <v>168</v>
      </c>
      <c r="H171" s="222">
        <v>0.53100000000000003</v>
      </c>
      <c r="I171" s="223"/>
      <c r="J171" s="224">
        <f>ROUND(I171*H171,2)</f>
        <v>0</v>
      </c>
      <c r="K171" s="220" t="s">
        <v>1</v>
      </c>
      <c r="L171" s="43"/>
      <c r="M171" s="225" t="s">
        <v>1</v>
      </c>
      <c r="N171" s="226" t="s">
        <v>40</v>
      </c>
      <c r="O171" s="90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135</v>
      </c>
      <c r="AT171" s="229" t="s">
        <v>131</v>
      </c>
      <c r="AU171" s="229" t="s">
        <v>83</v>
      </c>
      <c r="AY171" s="16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83</v>
      </c>
      <c r="BK171" s="230">
        <f>ROUND(I171*H171,2)</f>
        <v>0</v>
      </c>
      <c r="BL171" s="16" t="s">
        <v>135</v>
      </c>
      <c r="BM171" s="229" t="s">
        <v>220</v>
      </c>
    </row>
    <row r="172" s="2" customFormat="1">
      <c r="A172" s="37"/>
      <c r="B172" s="38"/>
      <c r="C172" s="39"/>
      <c r="D172" s="231" t="s">
        <v>136</v>
      </c>
      <c r="E172" s="39"/>
      <c r="F172" s="232" t="s">
        <v>219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83</v>
      </c>
    </row>
    <row r="173" s="11" customFormat="1" ht="25.92" customHeight="1">
      <c r="A173" s="11"/>
      <c r="B173" s="204"/>
      <c r="C173" s="205"/>
      <c r="D173" s="206" t="s">
        <v>74</v>
      </c>
      <c r="E173" s="207" t="s">
        <v>221</v>
      </c>
      <c r="F173" s="207" t="s">
        <v>222</v>
      </c>
      <c r="G173" s="205"/>
      <c r="H173" s="205"/>
      <c r="I173" s="208"/>
      <c r="J173" s="209">
        <f>BK173</f>
        <v>0</v>
      </c>
      <c r="K173" s="205"/>
      <c r="L173" s="210"/>
      <c r="M173" s="211"/>
      <c r="N173" s="212"/>
      <c r="O173" s="212"/>
      <c r="P173" s="213">
        <f>SUM(P174:P179)</f>
        <v>0</v>
      </c>
      <c r="Q173" s="212"/>
      <c r="R173" s="213">
        <f>SUM(R174:R179)</f>
        <v>0.34476000000000001</v>
      </c>
      <c r="S173" s="212"/>
      <c r="T173" s="214">
        <f>SUM(T174:T179)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5" t="s">
        <v>85</v>
      </c>
      <c r="AT173" s="216" t="s">
        <v>74</v>
      </c>
      <c r="AU173" s="216" t="s">
        <v>75</v>
      </c>
      <c r="AY173" s="215" t="s">
        <v>130</v>
      </c>
      <c r="BK173" s="217">
        <f>SUM(BK174:BK179)</f>
        <v>0</v>
      </c>
    </row>
    <row r="174" s="2" customFormat="1" ht="24.15" customHeight="1">
      <c r="A174" s="37"/>
      <c r="B174" s="38"/>
      <c r="C174" s="218" t="s">
        <v>223</v>
      </c>
      <c r="D174" s="218" t="s">
        <v>131</v>
      </c>
      <c r="E174" s="219" t="s">
        <v>224</v>
      </c>
      <c r="F174" s="220" t="s">
        <v>225</v>
      </c>
      <c r="G174" s="221" t="s">
        <v>177</v>
      </c>
      <c r="H174" s="222">
        <v>12</v>
      </c>
      <c r="I174" s="223"/>
      <c r="J174" s="224">
        <f>ROUND(I174*H174,2)</f>
        <v>0</v>
      </c>
      <c r="K174" s="220" t="s">
        <v>1</v>
      </c>
      <c r="L174" s="43"/>
      <c r="M174" s="225" t="s">
        <v>1</v>
      </c>
      <c r="N174" s="226" t="s">
        <v>40</v>
      </c>
      <c r="O174" s="90"/>
      <c r="P174" s="227">
        <f>O174*H174</f>
        <v>0</v>
      </c>
      <c r="Q174" s="227">
        <v>0.0083499999999999998</v>
      </c>
      <c r="R174" s="227">
        <f>Q174*H174</f>
        <v>0.1002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135</v>
      </c>
      <c r="AT174" s="229" t="s">
        <v>131</v>
      </c>
      <c r="AU174" s="229" t="s">
        <v>83</v>
      </c>
      <c r="AY174" s="16" t="s">
        <v>130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83</v>
      </c>
      <c r="BK174" s="230">
        <f>ROUND(I174*H174,2)</f>
        <v>0</v>
      </c>
      <c r="BL174" s="16" t="s">
        <v>135</v>
      </c>
      <c r="BM174" s="229" t="s">
        <v>226</v>
      </c>
    </row>
    <row r="175" s="2" customFormat="1">
      <c r="A175" s="37"/>
      <c r="B175" s="38"/>
      <c r="C175" s="39"/>
      <c r="D175" s="231" t="s">
        <v>136</v>
      </c>
      <c r="E175" s="39"/>
      <c r="F175" s="232" t="s">
        <v>225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136</v>
      </c>
      <c r="AU175" s="16" t="s">
        <v>83</v>
      </c>
    </row>
    <row r="176" s="2" customFormat="1" ht="24.15" customHeight="1">
      <c r="A176" s="37"/>
      <c r="B176" s="38"/>
      <c r="C176" s="218" t="s">
        <v>181</v>
      </c>
      <c r="D176" s="218" t="s">
        <v>131</v>
      </c>
      <c r="E176" s="219" t="s">
        <v>227</v>
      </c>
      <c r="F176" s="220" t="s">
        <v>228</v>
      </c>
      <c r="G176" s="221" t="s">
        <v>177</v>
      </c>
      <c r="H176" s="222">
        <v>24</v>
      </c>
      <c r="I176" s="223"/>
      <c r="J176" s="224">
        <f>ROUND(I176*H176,2)</f>
        <v>0</v>
      </c>
      <c r="K176" s="220" t="s">
        <v>1</v>
      </c>
      <c r="L176" s="43"/>
      <c r="M176" s="225" t="s">
        <v>1</v>
      </c>
      <c r="N176" s="226" t="s">
        <v>40</v>
      </c>
      <c r="O176" s="90"/>
      <c r="P176" s="227">
        <f>O176*H176</f>
        <v>0</v>
      </c>
      <c r="Q176" s="227">
        <v>0.010189999999999999</v>
      </c>
      <c r="R176" s="227">
        <f>Q176*H176</f>
        <v>0.24456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135</v>
      </c>
      <c r="AT176" s="229" t="s">
        <v>131</v>
      </c>
      <c r="AU176" s="229" t="s">
        <v>83</v>
      </c>
      <c r="AY176" s="16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83</v>
      </c>
      <c r="BK176" s="230">
        <f>ROUND(I176*H176,2)</f>
        <v>0</v>
      </c>
      <c r="BL176" s="16" t="s">
        <v>135</v>
      </c>
      <c r="BM176" s="229" t="s">
        <v>229</v>
      </c>
    </row>
    <row r="177" s="2" customFormat="1">
      <c r="A177" s="37"/>
      <c r="B177" s="38"/>
      <c r="C177" s="39"/>
      <c r="D177" s="231" t="s">
        <v>136</v>
      </c>
      <c r="E177" s="39"/>
      <c r="F177" s="232" t="s">
        <v>228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136</v>
      </c>
      <c r="AU177" s="16" t="s">
        <v>83</v>
      </c>
    </row>
    <row r="178" s="2" customFormat="1" ht="21.75" customHeight="1">
      <c r="A178" s="37"/>
      <c r="B178" s="38"/>
      <c r="C178" s="218" t="s">
        <v>230</v>
      </c>
      <c r="D178" s="218" t="s">
        <v>131</v>
      </c>
      <c r="E178" s="219" t="s">
        <v>231</v>
      </c>
      <c r="F178" s="220" t="s">
        <v>232</v>
      </c>
      <c r="G178" s="221" t="s">
        <v>168</v>
      </c>
      <c r="H178" s="222">
        <v>0.34499999999999997</v>
      </c>
      <c r="I178" s="223"/>
      <c r="J178" s="224">
        <f>ROUND(I178*H178,2)</f>
        <v>0</v>
      </c>
      <c r="K178" s="220" t="s">
        <v>1</v>
      </c>
      <c r="L178" s="43"/>
      <c r="M178" s="225" t="s">
        <v>1</v>
      </c>
      <c r="N178" s="226" t="s">
        <v>40</v>
      </c>
      <c r="O178" s="90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135</v>
      </c>
      <c r="AT178" s="229" t="s">
        <v>131</v>
      </c>
      <c r="AU178" s="229" t="s">
        <v>83</v>
      </c>
      <c r="AY178" s="16" t="s">
        <v>130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83</v>
      </c>
      <c r="BK178" s="230">
        <f>ROUND(I178*H178,2)</f>
        <v>0</v>
      </c>
      <c r="BL178" s="16" t="s">
        <v>135</v>
      </c>
      <c r="BM178" s="229" t="s">
        <v>233</v>
      </c>
    </row>
    <row r="179" s="2" customFormat="1">
      <c r="A179" s="37"/>
      <c r="B179" s="38"/>
      <c r="C179" s="39"/>
      <c r="D179" s="231" t="s">
        <v>136</v>
      </c>
      <c r="E179" s="39"/>
      <c r="F179" s="232" t="s">
        <v>232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136</v>
      </c>
      <c r="AU179" s="16" t="s">
        <v>83</v>
      </c>
    </row>
    <row r="180" s="11" customFormat="1" ht="25.92" customHeight="1">
      <c r="A180" s="11"/>
      <c r="B180" s="204"/>
      <c r="C180" s="205"/>
      <c r="D180" s="206" t="s">
        <v>74</v>
      </c>
      <c r="E180" s="207" t="s">
        <v>234</v>
      </c>
      <c r="F180" s="207" t="s">
        <v>235</v>
      </c>
      <c r="G180" s="205"/>
      <c r="H180" s="205"/>
      <c r="I180" s="208"/>
      <c r="J180" s="209">
        <f>BK180</f>
        <v>0</v>
      </c>
      <c r="K180" s="205"/>
      <c r="L180" s="210"/>
      <c r="M180" s="211"/>
      <c r="N180" s="212"/>
      <c r="O180" s="212"/>
      <c r="P180" s="213">
        <f>SUM(P181:P182)</f>
        <v>0</v>
      </c>
      <c r="Q180" s="212"/>
      <c r="R180" s="213">
        <f>SUM(R181:R182)</f>
        <v>0.0023799999999999997</v>
      </c>
      <c r="S180" s="212"/>
      <c r="T180" s="214">
        <f>SUM(T181:T182)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15" t="s">
        <v>85</v>
      </c>
      <c r="AT180" s="216" t="s">
        <v>74</v>
      </c>
      <c r="AU180" s="216" t="s">
        <v>75</v>
      </c>
      <c r="AY180" s="215" t="s">
        <v>130</v>
      </c>
      <c r="BK180" s="217">
        <f>SUM(BK181:BK182)</f>
        <v>0</v>
      </c>
    </row>
    <row r="181" s="2" customFormat="1" ht="24.15" customHeight="1">
      <c r="A181" s="37"/>
      <c r="B181" s="38"/>
      <c r="C181" s="218" t="s">
        <v>187</v>
      </c>
      <c r="D181" s="218" t="s">
        <v>131</v>
      </c>
      <c r="E181" s="219" t="s">
        <v>236</v>
      </c>
      <c r="F181" s="220" t="s">
        <v>237</v>
      </c>
      <c r="G181" s="221" t="s">
        <v>177</v>
      </c>
      <c r="H181" s="222">
        <v>34</v>
      </c>
      <c r="I181" s="223"/>
      <c r="J181" s="224">
        <f>ROUND(I181*H181,2)</f>
        <v>0</v>
      </c>
      <c r="K181" s="220" t="s">
        <v>1</v>
      </c>
      <c r="L181" s="43"/>
      <c r="M181" s="225" t="s">
        <v>1</v>
      </c>
      <c r="N181" s="226" t="s">
        <v>40</v>
      </c>
      <c r="O181" s="90"/>
      <c r="P181" s="227">
        <f>O181*H181</f>
        <v>0</v>
      </c>
      <c r="Q181" s="227">
        <v>6.9999999999999994E-05</v>
      </c>
      <c r="R181" s="227">
        <f>Q181*H181</f>
        <v>0.0023799999999999997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135</v>
      </c>
      <c r="AT181" s="229" t="s">
        <v>131</v>
      </c>
      <c r="AU181" s="229" t="s">
        <v>83</v>
      </c>
      <c r="AY181" s="16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83</v>
      </c>
      <c r="BK181" s="230">
        <f>ROUND(I181*H181,2)</f>
        <v>0</v>
      </c>
      <c r="BL181" s="16" t="s">
        <v>135</v>
      </c>
      <c r="BM181" s="229" t="s">
        <v>238</v>
      </c>
    </row>
    <row r="182" s="2" customFormat="1">
      <c r="A182" s="37"/>
      <c r="B182" s="38"/>
      <c r="C182" s="39"/>
      <c r="D182" s="231" t="s">
        <v>136</v>
      </c>
      <c r="E182" s="39"/>
      <c r="F182" s="232" t="s">
        <v>237</v>
      </c>
      <c r="G182" s="39"/>
      <c r="H182" s="39"/>
      <c r="I182" s="233"/>
      <c r="J182" s="39"/>
      <c r="K182" s="39"/>
      <c r="L182" s="43"/>
      <c r="M182" s="247"/>
      <c r="N182" s="248"/>
      <c r="O182" s="249"/>
      <c r="P182" s="249"/>
      <c r="Q182" s="249"/>
      <c r="R182" s="249"/>
      <c r="S182" s="249"/>
      <c r="T182" s="250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136</v>
      </c>
      <c r="AU182" s="16" t="s">
        <v>83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0scrxVxbLSzYQ0mxGOVmzDAWbycPpGO6dG5T/H9+MKYrSLdscnaiOL52E8r5oHBSYEmai6pNZdAr54lera1V2g==" hashValue="G1Xp+WBSAC1TGzKNJSWszQJXlCnWy3zA3niiwj5OhwIrHdme3X/Gt8sMacjTrxkw4R30TfKKnNRXX2H9a+21Lw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99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Ohřev TV včetně výměny instalací studené vody č.p. 240, 242, 243, 244, ul. Kollárova, Lanškroun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239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102</v>
      </c>
      <c r="G12" s="37"/>
      <c r="H12" s="37"/>
      <c r="I12" s="149" t="s">
        <v>22</v>
      </c>
      <c r="J12" s="152" t="str">
        <f>'Rekapitulace stavby'!AN8</f>
        <v>8. 3. 2023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>MĚSTO LANŠKROUN, NÁM. J. M. MARKŮ 12, 563 01 LANŠK</v>
      </c>
      <c r="F15" s="37"/>
      <c r="G15" s="37"/>
      <c r="H15" s="37"/>
      <c r="I15" s="149" t="s">
        <v>27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>Petr Studený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>Petr Studený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35</v>
      </c>
      <c r="E30" s="37"/>
      <c r="F30" s="37"/>
      <c r="G30" s="37"/>
      <c r="H30" s="37"/>
      <c r="I30" s="37"/>
      <c r="J30" s="159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37</v>
      </c>
      <c r="G32" s="37"/>
      <c r="H32" s="37"/>
      <c r="I32" s="160" t="s">
        <v>36</v>
      </c>
      <c r="J32" s="160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39</v>
      </c>
      <c r="E33" s="149" t="s">
        <v>40</v>
      </c>
      <c r="F33" s="162">
        <f>ROUND((SUM(BE121:BE195)),  2)</f>
        <v>0</v>
      </c>
      <c r="G33" s="37"/>
      <c r="H33" s="37"/>
      <c r="I33" s="163">
        <v>0.20999999999999999</v>
      </c>
      <c r="J33" s="162">
        <f>ROUND(((SUM(BE121:BE195))*I33),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41</v>
      </c>
      <c r="F34" s="162">
        <f>ROUND((SUM(BF121:BF195)),  2)</f>
        <v>0</v>
      </c>
      <c r="G34" s="37"/>
      <c r="H34" s="37"/>
      <c r="I34" s="163">
        <v>0.14999999999999999</v>
      </c>
      <c r="J34" s="162">
        <f>ROUND(((SUM(BF121:BF195))*I34),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42</v>
      </c>
      <c r="F35" s="162">
        <f>ROUND((SUM(BG121:BG195)),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43</v>
      </c>
      <c r="F36" s="162">
        <f>ROUND((SUM(BH121:BH195)),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ROUND((SUM(BI121:BI195)),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Ohřev TV včetně výměny instalací studené vody č.p. 240, 242, 243, 244, ul. Kollárova, Lanškroun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EL - Elektroinstalace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8. 3. 2023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LANŠKROUN, NÁM. J. M. MARKŮ 12, 563 01 LANŠK</v>
      </c>
      <c r="G91" s="39"/>
      <c r="H91" s="39"/>
      <c r="I91" s="31" t="s">
        <v>30</v>
      </c>
      <c r="J91" s="35" t="str">
        <f>E21</f>
        <v>Petr Studený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Petr Studený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104</v>
      </c>
      <c r="D94" s="184"/>
      <c r="E94" s="184"/>
      <c r="F94" s="184"/>
      <c r="G94" s="184"/>
      <c r="H94" s="184"/>
      <c r="I94" s="184"/>
      <c r="J94" s="185" t="s">
        <v>105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106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87"/>
      <c r="C97" s="188"/>
      <c r="D97" s="189" t="s">
        <v>240</v>
      </c>
      <c r="E97" s="190"/>
      <c r="F97" s="190"/>
      <c r="G97" s="190"/>
      <c r="H97" s="190"/>
      <c r="I97" s="190"/>
      <c r="J97" s="191">
        <f>J122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7"/>
      <c r="C98" s="188"/>
      <c r="D98" s="189" t="s">
        <v>241</v>
      </c>
      <c r="E98" s="190"/>
      <c r="F98" s="190"/>
      <c r="G98" s="190"/>
      <c r="H98" s="190"/>
      <c r="I98" s="190"/>
      <c r="J98" s="191">
        <f>J147</f>
        <v>0</v>
      </c>
      <c r="K98" s="188"/>
      <c r="L98" s="19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7"/>
      <c r="C99" s="188"/>
      <c r="D99" s="189" t="s">
        <v>242</v>
      </c>
      <c r="E99" s="190"/>
      <c r="F99" s="190"/>
      <c r="G99" s="190"/>
      <c r="H99" s="190"/>
      <c r="I99" s="190"/>
      <c r="J99" s="191">
        <f>J148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7"/>
      <c r="C100" s="188"/>
      <c r="D100" s="189" t="s">
        <v>241</v>
      </c>
      <c r="E100" s="190"/>
      <c r="F100" s="190"/>
      <c r="G100" s="190"/>
      <c r="H100" s="190"/>
      <c r="I100" s="190"/>
      <c r="J100" s="191">
        <f>J149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7"/>
      <c r="C101" s="188"/>
      <c r="D101" s="189" t="s">
        <v>243</v>
      </c>
      <c r="E101" s="190"/>
      <c r="F101" s="190"/>
      <c r="G101" s="190"/>
      <c r="H101" s="190"/>
      <c r="I101" s="190"/>
      <c r="J101" s="191">
        <f>J178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115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82" t="str">
        <f>E7</f>
        <v>Ohřev TV včetně výměny instalací studené vody č.p. 240, 242, 243, 244, ul. Kollárova, Lanškroun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EL - Elektroinstalace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8. 3. 2023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LANŠKROUN, NÁM. J. M. MARKŮ 12, 563 01 LANŠK</v>
      </c>
      <c r="G117" s="39"/>
      <c r="H117" s="39"/>
      <c r="I117" s="31" t="s">
        <v>30</v>
      </c>
      <c r="J117" s="35" t="str">
        <f>E21</f>
        <v>Petr Studený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Petr Studený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0" customFormat="1" ht="29.28" customHeight="1">
      <c r="A120" s="193"/>
      <c r="B120" s="194"/>
      <c r="C120" s="195" t="s">
        <v>116</v>
      </c>
      <c r="D120" s="196" t="s">
        <v>60</v>
      </c>
      <c r="E120" s="196" t="s">
        <v>56</v>
      </c>
      <c r="F120" s="196" t="s">
        <v>57</v>
      </c>
      <c r="G120" s="196" t="s">
        <v>117</v>
      </c>
      <c r="H120" s="196" t="s">
        <v>118</v>
      </c>
      <c r="I120" s="196" t="s">
        <v>119</v>
      </c>
      <c r="J120" s="196" t="s">
        <v>105</v>
      </c>
      <c r="K120" s="197" t="s">
        <v>120</v>
      </c>
      <c r="L120" s="198"/>
      <c r="M120" s="99" t="s">
        <v>1</v>
      </c>
      <c r="N120" s="100" t="s">
        <v>39</v>
      </c>
      <c r="O120" s="100" t="s">
        <v>121</v>
      </c>
      <c r="P120" s="100" t="s">
        <v>122</v>
      </c>
      <c r="Q120" s="100" t="s">
        <v>123</v>
      </c>
      <c r="R120" s="100" t="s">
        <v>124</v>
      </c>
      <c r="S120" s="100" t="s">
        <v>125</v>
      </c>
      <c r="T120" s="101" t="s">
        <v>126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7"/>
      <c r="B121" s="38"/>
      <c r="C121" s="106" t="s">
        <v>127</v>
      </c>
      <c r="D121" s="39"/>
      <c r="E121" s="39"/>
      <c r="F121" s="39"/>
      <c r="G121" s="39"/>
      <c r="H121" s="39"/>
      <c r="I121" s="39"/>
      <c r="J121" s="199">
        <f>BK121</f>
        <v>0</v>
      </c>
      <c r="K121" s="39"/>
      <c r="L121" s="43"/>
      <c r="M121" s="102"/>
      <c r="N121" s="200"/>
      <c r="O121" s="103"/>
      <c r="P121" s="201">
        <f>P122+SUM(P147:P149)+P178</f>
        <v>0</v>
      </c>
      <c r="Q121" s="103"/>
      <c r="R121" s="201">
        <f>R122+SUM(R147:R149)+R178</f>
        <v>0</v>
      </c>
      <c r="S121" s="103"/>
      <c r="T121" s="202">
        <f>T122+SUM(T147:T149)+T178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107</v>
      </c>
      <c r="BK121" s="203">
        <f>BK122+SUM(BK147:BK149)+BK178</f>
        <v>0</v>
      </c>
    </row>
    <row r="122" s="11" customFormat="1" ht="25.92" customHeight="1">
      <c r="A122" s="11"/>
      <c r="B122" s="204"/>
      <c r="C122" s="205"/>
      <c r="D122" s="206" t="s">
        <v>74</v>
      </c>
      <c r="E122" s="207" t="s">
        <v>244</v>
      </c>
      <c r="F122" s="207" t="s">
        <v>245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SUM(P123:P146)</f>
        <v>0</v>
      </c>
      <c r="Q122" s="212"/>
      <c r="R122" s="213">
        <f>SUM(R123:R146)</f>
        <v>0</v>
      </c>
      <c r="S122" s="212"/>
      <c r="T122" s="214">
        <f>SUM(T123:T146)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5" t="s">
        <v>83</v>
      </c>
      <c r="AT122" s="216" t="s">
        <v>74</v>
      </c>
      <c r="AU122" s="216" t="s">
        <v>75</v>
      </c>
      <c r="AY122" s="215" t="s">
        <v>130</v>
      </c>
      <c r="BK122" s="217">
        <f>SUM(BK123:BK146)</f>
        <v>0</v>
      </c>
    </row>
    <row r="123" s="2" customFormat="1" ht="16.5" customHeight="1">
      <c r="A123" s="37"/>
      <c r="B123" s="38"/>
      <c r="C123" s="218" t="s">
        <v>75</v>
      </c>
      <c r="D123" s="218" t="s">
        <v>131</v>
      </c>
      <c r="E123" s="219" t="s">
        <v>246</v>
      </c>
      <c r="F123" s="220" t="s">
        <v>247</v>
      </c>
      <c r="G123" s="221" t="s">
        <v>248</v>
      </c>
      <c r="H123" s="222">
        <v>6</v>
      </c>
      <c r="I123" s="223"/>
      <c r="J123" s="224">
        <f>ROUND(I123*H123,2)</f>
        <v>0</v>
      </c>
      <c r="K123" s="220" t="s">
        <v>1</v>
      </c>
      <c r="L123" s="43"/>
      <c r="M123" s="225" t="s">
        <v>1</v>
      </c>
      <c r="N123" s="226" t="s">
        <v>40</v>
      </c>
      <c r="O123" s="90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29" t="s">
        <v>141</v>
      </c>
      <c r="AT123" s="229" t="s">
        <v>131</v>
      </c>
      <c r="AU123" s="229" t="s">
        <v>83</v>
      </c>
      <c r="AY123" s="16" t="s">
        <v>130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6" t="s">
        <v>83</v>
      </c>
      <c r="BK123" s="230">
        <f>ROUND(I123*H123,2)</f>
        <v>0</v>
      </c>
      <c r="BL123" s="16" t="s">
        <v>141</v>
      </c>
      <c r="BM123" s="229" t="s">
        <v>85</v>
      </c>
    </row>
    <row r="124" s="2" customFormat="1">
      <c r="A124" s="37"/>
      <c r="B124" s="38"/>
      <c r="C124" s="39"/>
      <c r="D124" s="231" t="s">
        <v>136</v>
      </c>
      <c r="E124" s="39"/>
      <c r="F124" s="232" t="s">
        <v>247</v>
      </c>
      <c r="G124" s="39"/>
      <c r="H124" s="39"/>
      <c r="I124" s="233"/>
      <c r="J124" s="39"/>
      <c r="K124" s="39"/>
      <c r="L124" s="43"/>
      <c r="M124" s="234"/>
      <c r="N124" s="235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136</v>
      </c>
      <c r="AU124" s="16" t="s">
        <v>83</v>
      </c>
    </row>
    <row r="125" s="2" customFormat="1" ht="16.5" customHeight="1">
      <c r="A125" s="37"/>
      <c r="B125" s="38"/>
      <c r="C125" s="218" t="s">
        <v>75</v>
      </c>
      <c r="D125" s="218" t="s">
        <v>131</v>
      </c>
      <c r="E125" s="219" t="s">
        <v>249</v>
      </c>
      <c r="F125" s="220" t="s">
        <v>250</v>
      </c>
      <c r="G125" s="221" t="s">
        <v>248</v>
      </c>
      <c r="H125" s="222">
        <v>4</v>
      </c>
      <c r="I125" s="223"/>
      <c r="J125" s="224">
        <f>ROUND(I125*H125,2)</f>
        <v>0</v>
      </c>
      <c r="K125" s="220" t="s">
        <v>1</v>
      </c>
      <c r="L125" s="43"/>
      <c r="M125" s="225" t="s">
        <v>1</v>
      </c>
      <c r="N125" s="226" t="s">
        <v>40</v>
      </c>
      <c r="O125" s="90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141</v>
      </c>
      <c r="AT125" s="229" t="s">
        <v>131</v>
      </c>
      <c r="AU125" s="229" t="s">
        <v>83</v>
      </c>
      <c r="AY125" s="16" t="s">
        <v>130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83</v>
      </c>
      <c r="BK125" s="230">
        <f>ROUND(I125*H125,2)</f>
        <v>0</v>
      </c>
      <c r="BL125" s="16" t="s">
        <v>141</v>
      </c>
      <c r="BM125" s="229" t="s">
        <v>141</v>
      </c>
    </row>
    <row r="126" s="2" customFormat="1">
      <c r="A126" s="37"/>
      <c r="B126" s="38"/>
      <c r="C126" s="39"/>
      <c r="D126" s="231" t="s">
        <v>136</v>
      </c>
      <c r="E126" s="39"/>
      <c r="F126" s="232" t="s">
        <v>250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136</v>
      </c>
      <c r="AU126" s="16" t="s">
        <v>83</v>
      </c>
    </row>
    <row r="127" s="2" customFormat="1" ht="16.5" customHeight="1">
      <c r="A127" s="37"/>
      <c r="B127" s="38"/>
      <c r="C127" s="218" t="s">
        <v>75</v>
      </c>
      <c r="D127" s="218" t="s">
        <v>131</v>
      </c>
      <c r="E127" s="219" t="s">
        <v>251</v>
      </c>
      <c r="F127" s="220" t="s">
        <v>252</v>
      </c>
      <c r="G127" s="221" t="s">
        <v>177</v>
      </c>
      <c r="H127" s="222">
        <v>45</v>
      </c>
      <c r="I127" s="223"/>
      <c r="J127" s="224">
        <f>ROUND(I127*H127,2)</f>
        <v>0</v>
      </c>
      <c r="K127" s="220" t="s">
        <v>1</v>
      </c>
      <c r="L127" s="43"/>
      <c r="M127" s="225" t="s">
        <v>1</v>
      </c>
      <c r="N127" s="226" t="s">
        <v>40</v>
      </c>
      <c r="O127" s="90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9" t="s">
        <v>141</v>
      </c>
      <c r="AT127" s="229" t="s">
        <v>131</v>
      </c>
      <c r="AU127" s="229" t="s">
        <v>83</v>
      </c>
      <c r="AY127" s="16" t="s">
        <v>130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6" t="s">
        <v>83</v>
      </c>
      <c r="BK127" s="230">
        <f>ROUND(I127*H127,2)</f>
        <v>0</v>
      </c>
      <c r="BL127" s="16" t="s">
        <v>141</v>
      </c>
      <c r="BM127" s="229" t="s">
        <v>145</v>
      </c>
    </row>
    <row r="128" s="2" customFormat="1">
      <c r="A128" s="37"/>
      <c r="B128" s="38"/>
      <c r="C128" s="39"/>
      <c r="D128" s="231" t="s">
        <v>136</v>
      </c>
      <c r="E128" s="39"/>
      <c r="F128" s="232" t="s">
        <v>252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136</v>
      </c>
      <c r="AU128" s="16" t="s">
        <v>83</v>
      </c>
    </row>
    <row r="129" s="2" customFormat="1" ht="16.5" customHeight="1">
      <c r="A129" s="37"/>
      <c r="B129" s="38"/>
      <c r="C129" s="218" t="s">
        <v>75</v>
      </c>
      <c r="D129" s="218" t="s">
        <v>131</v>
      </c>
      <c r="E129" s="219" t="s">
        <v>253</v>
      </c>
      <c r="F129" s="220" t="s">
        <v>254</v>
      </c>
      <c r="G129" s="221" t="s">
        <v>177</v>
      </c>
      <c r="H129" s="222">
        <v>16</v>
      </c>
      <c r="I129" s="223"/>
      <c r="J129" s="224">
        <f>ROUND(I129*H129,2)</f>
        <v>0</v>
      </c>
      <c r="K129" s="220" t="s">
        <v>1</v>
      </c>
      <c r="L129" s="43"/>
      <c r="M129" s="225" t="s">
        <v>1</v>
      </c>
      <c r="N129" s="226" t="s">
        <v>40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141</v>
      </c>
      <c r="AT129" s="229" t="s">
        <v>131</v>
      </c>
      <c r="AU129" s="229" t="s">
        <v>83</v>
      </c>
      <c r="AY129" s="16" t="s">
        <v>130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83</v>
      </c>
      <c r="BK129" s="230">
        <f>ROUND(I129*H129,2)</f>
        <v>0</v>
      </c>
      <c r="BL129" s="16" t="s">
        <v>141</v>
      </c>
      <c r="BM129" s="229" t="s">
        <v>148</v>
      </c>
    </row>
    <row r="130" s="2" customFormat="1">
      <c r="A130" s="37"/>
      <c r="B130" s="38"/>
      <c r="C130" s="39"/>
      <c r="D130" s="231" t="s">
        <v>136</v>
      </c>
      <c r="E130" s="39"/>
      <c r="F130" s="232" t="s">
        <v>254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136</v>
      </c>
      <c r="AU130" s="16" t="s">
        <v>83</v>
      </c>
    </row>
    <row r="131" s="2" customFormat="1" ht="16.5" customHeight="1">
      <c r="A131" s="37"/>
      <c r="B131" s="38"/>
      <c r="C131" s="218" t="s">
        <v>75</v>
      </c>
      <c r="D131" s="218" t="s">
        <v>131</v>
      </c>
      <c r="E131" s="219" t="s">
        <v>255</v>
      </c>
      <c r="F131" s="220" t="s">
        <v>256</v>
      </c>
      <c r="G131" s="221" t="s">
        <v>177</v>
      </c>
      <c r="H131" s="222">
        <v>24</v>
      </c>
      <c r="I131" s="223"/>
      <c r="J131" s="224">
        <f>ROUND(I131*H131,2)</f>
        <v>0</v>
      </c>
      <c r="K131" s="220" t="s">
        <v>1</v>
      </c>
      <c r="L131" s="43"/>
      <c r="M131" s="225" t="s">
        <v>1</v>
      </c>
      <c r="N131" s="226" t="s">
        <v>40</v>
      </c>
      <c r="O131" s="90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9" t="s">
        <v>141</v>
      </c>
      <c r="AT131" s="229" t="s">
        <v>131</v>
      </c>
      <c r="AU131" s="229" t="s">
        <v>83</v>
      </c>
      <c r="AY131" s="16" t="s">
        <v>130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6" t="s">
        <v>83</v>
      </c>
      <c r="BK131" s="230">
        <f>ROUND(I131*H131,2)</f>
        <v>0</v>
      </c>
      <c r="BL131" s="16" t="s">
        <v>141</v>
      </c>
      <c r="BM131" s="229" t="s">
        <v>152</v>
      </c>
    </row>
    <row r="132" s="2" customFormat="1">
      <c r="A132" s="37"/>
      <c r="B132" s="38"/>
      <c r="C132" s="39"/>
      <c r="D132" s="231" t="s">
        <v>136</v>
      </c>
      <c r="E132" s="39"/>
      <c r="F132" s="232" t="s">
        <v>256</v>
      </c>
      <c r="G132" s="39"/>
      <c r="H132" s="39"/>
      <c r="I132" s="233"/>
      <c r="J132" s="39"/>
      <c r="K132" s="39"/>
      <c r="L132" s="43"/>
      <c r="M132" s="234"/>
      <c r="N132" s="235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136</v>
      </c>
      <c r="AU132" s="16" t="s">
        <v>83</v>
      </c>
    </row>
    <row r="133" s="2" customFormat="1" ht="16.5" customHeight="1">
      <c r="A133" s="37"/>
      <c r="B133" s="38"/>
      <c r="C133" s="218" t="s">
        <v>75</v>
      </c>
      <c r="D133" s="218" t="s">
        <v>131</v>
      </c>
      <c r="E133" s="219" t="s">
        <v>257</v>
      </c>
      <c r="F133" s="220" t="s">
        <v>258</v>
      </c>
      <c r="G133" s="221" t="s">
        <v>177</v>
      </c>
      <c r="H133" s="222">
        <v>8</v>
      </c>
      <c r="I133" s="223"/>
      <c r="J133" s="224">
        <f>ROUND(I133*H133,2)</f>
        <v>0</v>
      </c>
      <c r="K133" s="220" t="s">
        <v>1</v>
      </c>
      <c r="L133" s="43"/>
      <c r="M133" s="225" t="s">
        <v>1</v>
      </c>
      <c r="N133" s="226" t="s">
        <v>40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141</v>
      </c>
      <c r="AT133" s="229" t="s">
        <v>131</v>
      </c>
      <c r="AU133" s="229" t="s">
        <v>83</v>
      </c>
      <c r="AY133" s="16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83</v>
      </c>
      <c r="BK133" s="230">
        <f>ROUND(I133*H133,2)</f>
        <v>0</v>
      </c>
      <c r="BL133" s="16" t="s">
        <v>141</v>
      </c>
      <c r="BM133" s="229" t="s">
        <v>155</v>
      </c>
    </row>
    <row r="134" s="2" customFormat="1">
      <c r="A134" s="37"/>
      <c r="B134" s="38"/>
      <c r="C134" s="39"/>
      <c r="D134" s="231" t="s">
        <v>136</v>
      </c>
      <c r="E134" s="39"/>
      <c r="F134" s="232" t="s">
        <v>258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136</v>
      </c>
      <c r="AU134" s="16" t="s">
        <v>83</v>
      </c>
    </row>
    <row r="135" s="2" customFormat="1" ht="16.5" customHeight="1">
      <c r="A135" s="37"/>
      <c r="B135" s="38"/>
      <c r="C135" s="218" t="s">
        <v>75</v>
      </c>
      <c r="D135" s="218" t="s">
        <v>131</v>
      </c>
      <c r="E135" s="219" t="s">
        <v>259</v>
      </c>
      <c r="F135" s="220" t="s">
        <v>260</v>
      </c>
      <c r="G135" s="221" t="s">
        <v>177</v>
      </c>
      <c r="H135" s="222">
        <v>22</v>
      </c>
      <c r="I135" s="223"/>
      <c r="J135" s="224">
        <f>ROUND(I135*H135,2)</f>
        <v>0</v>
      </c>
      <c r="K135" s="220" t="s">
        <v>1</v>
      </c>
      <c r="L135" s="43"/>
      <c r="M135" s="225" t="s">
        <v>1</v>
      </c>
      <c r="N135" s="226" t="s">
        <v>40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141</v>
      </c>
      <c r="AT135" s="229" t="s">
        <v>131</v>
      </c>
      <c r="AU135" s="229" t="s">
        <v>83</v>
      </c>
      <c r="AY135" s="16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83</v>
      </c>
      <c r="BK135" s="230">
        <f>ROUND(I135*H135,2)</f>
        <v>0</v>
      </c>
      <c r="BL135" s="16" t="s">
        <v>141</v>
      </c>
      <c r="BM135" s="229" t="s">
        <v>159</v>
      </c>
    </row>
    <row r="136" s="2" customFormat="1">
      <c r="A136" s="37"/>
      <c r="B136" s="38"/>
      <c r="C136" s="39"/>
      <c r="D136" s="231" t="s">
        <v>136</v>
      </c>
      <c r="E136" s="39"/>
      <c r="F136" s="232" t="s">
        <v>260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136</v>
      </c>
      <c r="AU136" s="16" t="s">
        <v>83</v>
      </c>
    </row>
    <row r="137" s="2" customFormat="1" ht="16.5" customHeight="1">
      <c r="A137" s="37"/>
      <c r="B137" s="38"/>
      <c r="C137" s="218" t="s">
        <v>75</v>
      </c>
      <c r="D137" s="218" t="s">
        <v>131</v>
      </c>
      <c r="E137" s="219" t="s">
        <v>261</v>
      </c>
      <c r="F137" s="220" t="s">
        <v>262</v>
      </c>
      <c r="G137" s="221" t="s">
        <v>177</v>
      </c>
      <c r="H137" s="222">
        <v>5</v>
      </c>
      <c r="I137" s="223"/>
      <c r="J137" s="224">
        <f>ROUND(I137*H137,2)</f>
        <v>0</v>
      </c>
      <c r="K137" s="220" t="s">
        <v>1</v>
      </c>
      <c r="L137" s="43"/>
      <c r="M137" s="225" t="s">
        <v>1</v>
      </c>
      <c r="N137" s="226" t="s">
        <v>40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141</v>
      </c>
      <c r="AT137" s="229" t="s">
        <v>131</v>
      </c>
      <c r="AU137" s="229" t="s">
        <v>83</v>
      </c>
      <c r="AY137" s="16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83</v>
      </c>
      <c r="BK137" s="230">
        <f>ROUND(I137*H137,2)</f>
        <v>0</v>
      </c>
      <c r="BL137" s="16" t="s">
        <v>141</v>
      </c>
      <c r="BM137" s="229" t="s">
        <v>135</v>
      </c>
    </row>
    <row r="138" s="2" customFormat="1">
      <c r="A138" s="37"/>
      <c r="B138" s="38"/>
      <c r="C138" s="39"/>
      <c r="D138" s="231" t="s">
        <v>136</v>
      </c>
      <c r="E138" s="39"/>
      <c r="F138" s="232" t="s">
        <v>262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136</v>
      </c>
      <c r="AU138" s="16" t="s">
        <v>83</v>
      </c>
    </row>
    <row r="139" s="2" customFormat="1" ht="16.5" customHeight="1">
      <c r="A139" s="37"/>
      <c r="B139" s="38"/>
      <c r="C139" s="218" t="s">
        <v>75</v>
      </c>
      <c r="D139" s="218" t="s">
        <v>131</v>
      </c>
      <c r="E139" s="219" t="s">
        <v>263</v>
      </c>
      <c r="F139" s="220" t="s">
        <v>264</v>
      </c>
      <c r="G139" s="221" t="s">
        <v>177</v>
      </c>
      <c r="H139" s="222">
        <v>5</v>
      </c>
      <c r="I139" s="223"/>
      <c r="J139" s="224">
        <f>ROUND(I139*H139,2)</f>
        <v>0</v>
      </c>
      <c r="K139" s="220" t="s">
        <v>1</v>
      </c>
      <c r="L139" s="43"/>
      <c r="M139" s="225" t="s">
        <v>1</v>
      </c>
      <c r="N139" s="226" t="s">
        <v>40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141</v>
      </c>
      <c r="AT139" s="229" t="s">
        <v>131</v>
      </c>
      <c r="AU139" s="229" t="s">
        <v>83</v>
      </c>
      <c r="AY139" s="16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83</v>
      </c>
      <c r="BK139" s="230">
        <f>ROUND(I139*H139,2)</f>
        <v>0</v>
      </c>
      <c r="BL139" s="16" t="s">
        <v>141</v>
      </c>
      <c r="BM139" s="229" t="s">
        <v>165</v>
      </c>
    </row>
    <row r="140" s="2" customFormat="1">
      <c r="A140" s="37"/>
      <c r="B140" s="38"/>
      <c r="C140" s="39"/>
      <c r="D140" s="231" t="s">
        <v>136</v>
      </c>
      <c r="E140" s="39"/>
      <c r="F140" s="232" t="s">
        <v>264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136</v>
      </c>
      <c r="AU140" s="16" t="s">
        <v>83</v>
      </c>
    </row>
    <row r="141" s="2" customFormat="1" ht="16.5" customHeight="1">
      <c r="A141" s="37"/>
      <c r="B141" s="38"/>
      <c r="C141" s="218" t="s">
        <v>75</v>
      </c>
      <c r="D141" s="218" t="s">
        <v>131</v>
      </c>
      <c r="E141" s="219" t="s">
        <v>265</v>
      </c>
      <c r="F141" s="220" t="s">
        <v>266</v>
      </c>
      <c r="G141" s="221" t="s">
        <v>248</v>
      </c>
      <c r="H141" s="222">
        <v>5</v>
      </c>
      <c r="I141" s="223"/>
      <c r="J141" s="224">
        <f>ROUND(I141*H141,2)</f>
        <v>0</v>
      </c>
      <c r="K141" s="220" t="s">
        <v>1</v>
      </c>
      <c r="L141" s="43"/>
      <c r="M141" s="225" t="s">
        <v>1</v>
      </c>
      <c r="N141" s="226" t="s">
        <v>40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141</v>
      </c>
      <c r="AT141" s="229" t="s">
        <v>131</v>
      </c>
      <c r="AU141" s="229" t="s">
        <v>83</v>
      </c>
      <c r="AY141" s="16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83</v>
      </c>
      <c r="BK141" s="230">
        <f>ROUND(I141*H141,2)</f>
        <v>0</v>
      </c>
      <c r="BL141" s="16" t="s">
        <v>141</v>
      </c>
      <c r="BM141" s="229" t="s">
        <v>169</v>
      </c>
    </row>
    <row r="142" s="2" customFormat="1">
      <c r="A142" s="37"/>
      <c r="B142" s="38"/>
      <c r="C142" s="39"/>
      <c r="D142" s="231" t="s">
        <v>136</v>
      </c>
      <c r="E142" s="39"/>
      <c r="F142" s="232" t="s">
        <v>266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136</v>
      </c>
      <c r="AU142" s="16" t="s">
        <v>83</v>
      </c>
    </row>
    <row r="143" s="2" customFormat="1" ht="16.5" customHeight="1">
      <c r="A143" s="37"/>
      <c r="B143" s="38"/>
      <c r="C143" s="218" t="s">
        <v>75</v>
      </c>
      <c r="D143" s="218" t="s">
        <v>131</v>
      </c>
      <c r="E143" s="219" t="s">
        <v>267</v>
      </c>
      <c r="F143" s="220" t="s">
        <v>268</v>
      </c>
      <c r="G143" s="221" t="s">
        <v>248</v>
      </c>
      <c r="H143" s="222">
        <v>5</v>
      </c>
      <c r="I143" s="223"/>
      <c r="J143" s="224">
        <f>ROUND(I143*H143,2)</f>
        <v>0</v>
      </c>
      <c r="K143" s="220" t="s">
        <v>1</v>
      </c>
      <c r="L143" s="43"/>
      <c r="M143" s="225" t="s">
        <v>1</v>
      </c>
      <c r="N143" s="226" t="s">
        <v>40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141</v>
      </c>
      <c r="AT143" s="229" t="s">
        <v>131</v>
      </c>
      <c r="AU143" s="229" t="s">
        <v>83</v>
      </c>
      <c r="AY143" s="16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83</v>
      </c>
      <c r="BK143" s="230">
        <f>ROUND(I143*H143,2)</f>
        <v>0</v>
      </c>
      <c r="BL143" s="16" t="s">
        <v>141</v>
      </c>
      <c r="BM143" s="229" t="s">
        <v>178</v>
      </c>
    </row>
    <row r="144" s="2" customFormat="1">
      <c r="A144" s="37"/>
      <c r="B144" s="38"/>
      <c r="C144" s="39"/>
      <c r="D144" s="231" t="s">
        <v>136</v>
      </c>
      <c r="E144" s="39"/>
      <c r="F144" s="232" t="s">
        <v>268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136</v>
      </c>
      <c r="AU144" s="16" t="s">
        <v>83</v>
      </c>
    </row>
    <row r="145" s="2" customFormat="1" ht="16.5" customHeight="1">
      <c r="A145" s="37"/>
      <c r="B145" s="38"/>
      <c r="C145" s="218" t="s">
        <v>75</v>
      </c>
      <c r="D145" s="218" t="s">
        <v>131</v>
      </c>
      <c r="E145" s="219" t="s">
        <v>269</v>
      </c>
      <c r="F145" s="220" t="s">
        <v>270</v>
      </c>
      <c r="G145" s="221" t="s">
        <v>177</v>
      </c>
      <c r="H145" s="222">
        <v>120</v>
      </c>
      <c r="I145" s="223"/>
      <c r="J145" s="224">
        <f>ROUND(I145*H145,2)</f>
        <v>0</v>
      </c>
      <c r="K145" s="220" t="s">
        <v>1</v>
      </c>
      <c r="L145" s="43"/>
      <c r="M145" s="225" t="s">
        <v>1</v>
      </c>
      <c r="N145" s="226" t="s">
        <v>40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141</v>
      </c>
      <c r="AT145" s="229" t="s">
        <v>131</v>
      </c>
      <c r="AU145" s="229" t="s">
        <v>83</v>
      </c>
      <c r="AY145" s="16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83</v>
      </c>
      <c r="BK145" s="230">
        <f>ROUND(I145*H145,2)</f>
        <v>0</v>
      </c>
      <c r="BL145" s="16" t="s">
        <v>141</v>
      </c>
      <c r="BM145" s="229" t="s">
        <v>181</v>
      </c>
    </row>
    <row r="146" s="2" customFormat="1">
      <c r="A146" s="37"/>
      <c r="B146" s="38"/>
      <c r="C146" s="39"/>
      <c r="D146" s="231" t="s">
        <v>136</v>
      </c>
      <c r="E146" s="39"/>
      <c r="F146" s="232" t="s">
        <v>270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136</v>
      </c>
      <c r="AU146" s="16" t="s">
        <v>83</v>
      </c>
    </row>
    <row r="147" s="11" customFormat="1" ht="25.92" customHeight="1">
      <c r="A147" s="11"/>
      <c r="B147" s="204"/>
      <c r="C147" s="205"/>
      <c r="D147" s="206" t="s">
        <v>74</v>
      </c>
      <c r="E147" s="207" t="s">
        <v>271</v>
      </c>
      <c r="F147" s="207" t="s">
        <v>1</v>
      </c>
      <c r="G147" s="205"/>
      <c r="H147" s="205"/>
      <c r="I147" s="208"/>
      <c r="J147" s="209">
        <f>BK147</f>
        <v>0</v>
      </c>
      <c r="K147" s="205"/>
      <c r="L147" s="210"/>
      <c r="M147" s="211"/>
      <c r="N147" s="212"/>
      <c r="O147" s="212"/>
      <c r="P147" s="213">
        <v>0</v>
      </c>
      <c r="Q147" s="212"/>
      <c r="R147" s="213">
        <v>0</v>
      </c>
      <c r="S147" s="212"/>
      <c r="T147" s="214"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15" t="s">
        <v>83</v>
      </c>
      <c r="AT147" s="216" t="s">
        <v>74</v>
      </c>
      <c r="AU147" s="216" t="s">
        <v>75</v>
      </c>
      <c r="AY147" s="215" t="s">
        <v>130</v>
      </c>
      <c r="BK147" s="217">
        <v>0</v>
      </c>
    </row>
    <row r="148" s="11" customFormat="1" ht="25.92" customHeight="1">
      <c r="A148" s="11"/>
      <c r="B148" s="204"/>
      <c r="C148" s="205"/>
      <c r="D148" s="206" t="s">
        <v>74</v>
      </c>
      <c r="E148" s="207" t="s">
        <v>272</v>
      </c>
      <c r="F148" s="207" t="s">
        <v>273</v>
      </c>
      <c r="G148" s="205"/>
      <c r="H148" s="205"/>
      <c r="I148" s="208"/>
      <c r="J148" s="209">
        <f>BK148</f>
        <v>0</v>
      </c>
      <c r="K148" s="205"/>
      <c r="L148" s="210"/>
      <c r="M148" s="211"/>
      <c r="N148" s="212"/>
      <c r="O148" s="212"/>
      <c r="P148" s="213">
        <v>0</v>
      </c>
      <c r="Q148" s="212"/>
      <c r="R148" s="213">
        <v>0</v>
      </c>
      <c r="S148" s="212"/>
      <c r="T148" s="214"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15" t="s">
        <v>83</v>
      </c>
      <c r="AT148" s="216" t="s">
        <v>74</v>
      </c>
      <c r="AU148" s="216" t="s">
        <v>75</v>
      </c>
      <c r="AY148" s="215" t="s">
        <v>130</v>
      </c>
      <c r="BK148" s="217">
        <v>0</v>
      </c>
    </row>
    <row r="149" s="11" customFormat="1" ht="25.92" customHeight="1">
      <c r="A149" s="11"/>
      <c r="B149" s="204"/>
      <c r="C149" s="205"/>
      <c r="D149" s="206" t="s">
        <v>74</v>
      </c>
      <c r="E149" s="207" t="s">
        <v>271</v>
      </c>
      <c r="F149" s="207" t="s">
        <v>1</v>
      </c>
      <c r="G149" s="205"/>
      <c r="H149" s="205"/>
      <c r="I149" s="208"/>
      <c r="J149" s="209">
        <f>BK149</f>
        <v>0</v>
      </c>
      <c r="K149" s="205"/>
      <c r="L149" s="210"/>
      <c r="M149" s="211"/>
      <c r="N149" s="212"/>
      <c r="O149" s="212"/>
      <c r="P149" s="213">
        <f>SUM(P150:P177)</f>
        <v>0</v>
      </c>
      <c r="Q149" s="212"/>
      <c r="R149" s="213">
        <f>SUM(R150:R177)</f>
        <v>0</v>
      </c>
      <c r="S149" s="212"/>
      <c r="T149" s="214">
        <f>SUM(T150:T177)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5" t="s">
        <v>83</v>
      </c>
      <c r="AT149" s="216" t="s">
        <v>74</v>
      </c>
      <c r="AU149" s="216" t="s">
        <v>75</v>
      </c>
      <c r="AY149" s="215" t="s">
        <v>130</v>
      </c>
      <c r="BK149" s="217">
        <f>SUM(BK150:BK177)</f>
        <v>0</v>
      </c>
    </row>
    <row r="150" s="2" customFormat="1" ht="16.5" customHeight="1">
      <c r="A150" s="37"/>
      <c r="B150" s="38"/>
      <c r="C150" s="218" t="s">
        <v>75</v>
      </c>
      <c r="D150" s="218" t="s">
        <v>131</v>
      </c>
      <c r="E150" s="219" t="s">
        <v>274</v>
      </c>
      <c r="F150" s="220" t="s">
        <v>247</v>
      </c>
      <c r="G150" s="221" t="s">
        <v>248</v>
      </c>
      <c r="H150" s="222">
        <v>6</v>
      </c>
      <c r="I150" s="223"/>
      <c r="J150" s="224">
        <f>ROUND(I150*H150,2)</f>
        <v>0</v>
      </c>
      <c r="K150" s="220" t="s">
        <v>1</v>
      </c>
      <c r="L150" s="43"/>
      <c r="M150" s="225" t="s">
        <v>1</v>
      </c>
      <c r="N150" s="226" t="s">
        <v>40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141</v>
      </c>
      <c r="AT150" s="229" t="s">
        <v>131</v>
      </c>
      <c r="AU150" s="229" t="s">
        <v>83</v>
      </c>
      <c r="AY150" s="16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83</v>
      </c>
      <c r="BK150" s="230">
        <f>ROUND(I150*H150,2)</f>
        <v>0</v>
      </c>
      <c r="BL150" s="16" t="s">
        <v>141</v>
      </c>
      <c r="BM150" s="229" t="s">
        <v>187</v>
      </c>
    </row>
    <row r="151" s="2" customFormat="1">
      <c r="A151" s="37"/>
      <c r="B151" s="38"/>
      <c r="C151" s="39"/>
      <c r="D151" s="231" t="s">
        <v>136</v>
      </c>
      <c r="E151" s="39"/>
      <c r="F151" s="232" t="s">
        <v>247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136</v>
      </c>
      <c r="AU151" s="16" t="s">
        <v>83</v>
      </c>
    </row>
    <row r="152" s="2" customFormat="1" ht="16.5" customHeight="1">
      <c r="A152" s="37"/>
      <c r="B152" s="38"/>
      <c r="C152" s="218" t="s">
        <v>75</v>
      </c>
      <c r="D152" s="218" t="s">
        <v>131</v>
      </c>
      <c r="E152" s="219" t="s">
        <v>275</v>
      </c>
      <c r="F152" s="220" t="s">
        <v>250</v>
      </c>
      <c r="G152" s="221" t="s">
        <v>248</v>
      </c>
      <c r="H152" s="222">
        <v>4</v>
      </c>
      <c r="I152" s="223"/>
      <c r="J152" s="224">
        <f>ROUND(I152*H152,2)</f>
        <v>0</v>
      </c>
      <c r="K152" s="220" t="s">
        <v>1</v>
      </c>
      <c r="L152" s="43"/>
      <c r="M152" s="225" t="s">
        <v>1</v>
      </c>
      <c r="N152" s="226" t="s">
        <v>40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141</v>
      </c>
      <c r="AT152" s="229" t="s">
        <v>131</v>
      </c>
      <c r="AU152" s="229" t="s">
        <v>83</v>
      </c>
      <c r="AY152" s="16" t="s">
        <v>130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83</v>
      </c>
      <c r="BK152" s="230">
        <f>ROUND(I152*H152,2)</f>
        <v>0</v>
      </c>
      <c r="BL152" s="16" t="s">
        <v>141</v>
      </c>
      <c r="BM152" s="229" t="s">
        <v>191</v>
      </c>
    </row>
    <row r="153" s="2" customFormat="1">
      <c r="A153" s="37"/>
      <c r="B153" s="38"/>
      <c r="C153" s="39"/>
      <c r="D153" s="231" t="s">
        <v>136</v>
      </c>
      <c r="E153" s="39"/>
      <c r="F153" s="232" t="s">
        <v>250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136</v>
      </c>
      <c r="AU153" s="16" t="s">
        <v>83</v>
      </c>
    </row>
    <row r="154" s="2" customFormat="1" ht="16.5" customHeight="1">
      <c r="A154" s="37"/>
      <c r="B154" s="38"/>
      <c r="C154" s="218" t="s">
        <v>75</v>
      </c>
      <c r="D154" s="218" t="s">
        <v>131</v>
      </c>
      <c r="E154" s="219" t="s">
        <v>276</v>
      </c>
      <c r="F154" s="220" t="s">
        <v>252</v>
      </c>
      <c r="G154" s="221" t="s">
        <v>177</v>
      </c>
      <c r="H154" s="222">
        <v>45</v>
      </c>
      <c r="I154" s="223"/>
      <c r="J154" s="224">
        <f>ROUND(I154*H154,2)</f>
        <v>0</v>
      </c>
      <c r="K154" s="220" t="s">
        <v>1</v>
      </c>
      <c r="L154" s="43"/>
      <c r="M154" s="225" t="s">
        <v>1</v>
      </c>
      <c r="N154" s="226" t="s">
        <v>40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141</v>
      </c>
      <c r="AT154" s="229" t="s">
        <v>131</v>
      </c>
      <c r="AU154" s="229" t="s">
        <v>83</v>
      </c>
      <c r="AY154" s="16" t="s">
        <v>130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83</v>
      </c>
      <c r="BK154" s="230">
        <f>ROUND(I154*H154,2)</f>
        <v>0</v>
      </c>
      <c r="BL154" s="16" t="s">
        <v>141</v>
      </c>
      <c r="BM154" s="229" t="s">
        <v>194</v>
      </c>
    </row>
    <row r="155" s="2" customFormat="1">
      <c r="A155" s="37"/>
      <c r="B155" s="38"/>
      <c r="C155" s="39"/>
      <c r="D155" s="231" t="s">
        <v>136</v>
      </c>
      <c r="E155" s="39"/>
      <c r="F155" s="232" t="s">
        <v>252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136</v>
      </c>
      <c r="AU155" s="16" t="s">
        <v>83</v>
      </c>
    </row>
    <row r="156" s="2" customFormat="1" ht="16.5" customHeight="1">
      <c r="A156" s="37"/>
      <c r="B156" s="38"/>
      <c r="C156" s="218" t="s">
        <v>75</v>
      </c>
      <c r="D156" s="218" t="s">
        <v>131</v>
      </c>
      <c r="E156" s="219" t="s">
        <v>277</v>
      </c>
      <c r="F156" s="220" t="s">
        <v>254</v>
      </c>
      <c r="G156" s="221" t="s">
        <v>177</v>
      </c>
      <c r="H156" s="222">
        <v>16</v>
      </c>
      <c r="I156" s="223"/>
      <c r="J156" s="224">
        <f>ROUND(I156*H156,2)</f>
        <v>0</v>
      </c>
      <c r="K156" s="220" t="s">
        <v>1</v>
      </c>
      <c r="L156" s="43"/>
      <c r="M156" s="225" t="s">
        <v>1</v>
      </c>
      <c r="N156" s="226" t="s">
        <v>40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141</v>
      </c>
      <c r="AT156" s="229" t="s">
        <v>131</v>
      </c>
      <c r="AU156" s="229" t="s">
        <v>83</v>
      </c>
      <c r="AY156" s="16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83</v>
      </c>
      <c r="BK156" s="230">
        <f>ROUND(I156*H156,2)</f>
        <v>0</v>
      </c>
      <c r="BL156" s="16" t="s">
        <v>141</v>
      </c>
      <c r="BM156" s="229" t="s">
        <v>140</v>
      </c>
    </row>
    <row r="157" s="2" customFormat="1">
      <c r="A157" s="37"/>
      <c r="B157" s="38"/>
      <c r="C157" s="39"/>
      <c r="D157" s="231" t="s">
        <v>136</v>
      </c>
      <c r="E157" s="39"/>
      <c r="F157" s="232" t="s">
        <v>254</v>
      </c>
      <c r="G157" s="39"/>
      <c r="H157" s="39"/>
      <c r="I157" s="233"/>
      <c r="J157" s="39"/>
      <c r="K157" s="39"/>
      <c r="L157" s="43"/>
      <c r="M157" s="234"/>
      <c r="N157" s="235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136</v>
      </c>
      <c r="AU157" s="16" t="s">
        <v>83</v>
      </c>
    </row>
    <row r="158" s="2" customFormat="1" ht="16.5" customHeight="1">
      <c r="A158" s="37"/>
      <c r="B158" s="38"/>
      <c r="C158" s="218" t="s">
        <v>75</v>
      </c>
      <c r="D158" s="218" t="s">
        <v>131</v>
      </c>
      <c r="E158" s="219" t="s">
        <v>278</v>
      </c>
      <c r="F158" s="220" t="s">
        <v>256</v>
      </c>
      <c r="G158" s="221" t="s">
        <v>177</v>
      </c>
      <c r="H158" s="222">
        <v>24</v>
      </c>
      <c r="I158" s="223"/>
      <c r="J158" s="224">
        <f>ROUND(I158*H158,2)</f>
        <v>0</v>
      </c>
      <c r="K158" s="220" t="s">
        <v>1</v>
      </c>
      <c r="L158" s="43"/>
      <c r="M158" s="225" t="s">
        <v>1</v>
      </c>
      <c r="N158" s="226" t="s">
        <v>40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141</v>
      </c>
      <c r="AT158" s="229" t="s">
        <v>131</v>
      </c>
      <c r="AU158" s="229" t="s">
        <v>83</v>
      </c>
      <c r="AY158" s="16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83</v>
      </c>
      <c r="BK158" s="230">
        <f>ROUND(I158*H158,2)</f>
        <v>0</v>
      </c>
      <c r="BL158" s="16" t="s">
        <v>141</v>
      </c>
      <c r="BM158" s="229" t="s">
        <v>204</v>
      </c>
    </row>
    <row r="159" s="2" customFormat="1">
      <c r="A159" s="37"/>
      <c r="B159" s="38"/>
      <c r="C159" s="39"/>
      <c r="D159" s="231" t="s">
        <v>136</v>
      </c>
      <c r="E159" s="39"/>
      <c r="F159" s="232" t="s">
        <v>256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136</v>
      </c>
      <c r="AU159" s="16" t="s">
        <v>83</v>
      </c>
    </row>
    <row r="160" s="2" customFormat="1" ht="16.5" customHeight="1">
      <c r="A160" s="37"/>
      <c r="B160" s="38"/>
      <c r="C160" s="218" t="s">
        <v>75</v>
      </c>
      <c r="D160" s="218" t="s">
        <v>131</v>
      </c>
      <c r="E160" s="219" t="s">
        <v>279</v>
      </c>
      <c r="F160" s="220" t="s">
        <v>258</v>
      </c>
      <c r="G160" s="221" t="s">
        <v>177</v>
      </c>
      <c r="H160" s="222">
        <v>8</v>
      </c>
      <c r="I160" s="223"/>
      <c r="J160" s="224">
        <f>ROUND(I160*H160,2)</f>
        <v>0</v>
      </c>
      <c r="K160" s="220" t="s">
        <v>1</v>
      </c>
      <c r="L160" s="43"/>
      <c r="M160" s="225" t="s">
        <v>1</v>
      </c>
      <c r="N160" s="226" t="s">
        <v>40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141</v>
      </c>
      <c r="AT160" s="229" t="s">
        <v>131</v>
      </c>
      <c r="AU160" s="229" t="s">
        <v>83</v>
      </c>
      <c r="AY160" s="16" t="s">
        <v>130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83</v>
      </c>
      <c r="BK160" s="230">
        <f>ROUND(I160*H160,2)</f>
        <v>0</v>
      </c>
      <c r="BL160" s="16" t="s">
        <v>141</v>
      </c>
      <c r="BM160" s="229" t="s">
        <v>207</v>
      </c>
    </row>
    <row r="161" s="2" customFormat="1">
      <c r="A161" s="37"/>
      <c r="B161" s="38"/>
      <c r="C161" s="39"/>
      <c r="D161" s="231" t="s">
        <v>136</v>
      </c>
      <c r="E161" s="39"/>
      <c r="F161" s="232" t="s">
        <v>258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136</v>
      </c>
      <c r="AU161" s="16" t="s">
        <v>83</v>
      </c>
    </row>
    <row r="162" s="2" customFormat="1" ht="16.5" customHeight="1">
      <c r="A162" s="37"/>
      <c r="B162" s="38"/>
      <c r="C162" s="218" t="s">
        <v>75</v>
      </c>
      <c r="D162" s="218" t="s">
        <v>131</v>
      </c>
      <c r="E162" s="219" t="s">
        <v>280</v>
      </c>
      <c r="F162" s="220" t="s">
        <v>260</v>
      </c>
      <c r="G162" s="221" t="s">
        <v>177</v>
      </c>
      <c r="H162" s="222">
        <v>22</v>
      </c>
      <c r="I162" s="223"/>
      <c r="J162" s="224">
        <f>ROUND(I162*H162,2)</f>
        <v>0</v>
      </c>
      <c r="K162" s="220" t="s">
        <v>1</v>
      </c>
      <c r="L162" s="43"/>
      <c r="M162" s="225" t="s">
        <v>1</v>
      </c>
      <c r="N162" s="226" t="s">
        <v>40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141</v>
      </c>
      <c r="AT162" s="229" t="s">
        <v>131</v>
      </c>
      <c r="AU162" s="229" t="s">
        <v>83</v>
      </c>
      <c r="AY162" s="16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83</v>
      </c>
      <c r="BK162" s="230">
        <f>ROUND(I162*H162,2)</f>
        <v>0</v>
      </c>
      <c r="BL162" s="16" t="s">
        <v>141</v>
      </c>
      <c r="BM162" s="229" t="s">
        <v>211</v>
      </c>
    </row>
    <row r="163" s="2" customFormat="1">
      <c r="A163" s="37"/>
      <c r="B163" s="38"/>
      <c r="C163" s="39"/>
      <c r="D163" s="231" t="s">
        <v>136</v>
      </c>
      <c r="E163" s="39"/>
      <c r="F163" s="232" t="s">
        <v>260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136</v>
      </c>
      <c r="AU163" s="16" t="s">
        <v>83</v>
      </c>
    </row>
    <row r="164" s="2" customFormat="1" ht="16.5" customHeight="1">
      <c r="A164" s="37"/>
      <c r="B164" s="38"/>
      <c r="C164" s="218" t="s">
        <v>75</v>
      </c>
      <c r="D164" s="218" t="s">
        <v>131</v>
      </c>
      <c r="E164" s="219" t="s">
        <v>281</v>
      </c>
      <c r="F164" s="220" t="s">
        <v>262</v>
      </c>
      <c r="G164" s="221" t="s">
        <v>177</v>
      </c>
      <c r="H164" s="222">
        <v>5</v>
      </c>
      <c r="I164" s="223"/>
      <c r="J164" s="224">
        <f>ROUND(I164*H164,2)</f>
        <v>0</v>
      </c>
      <c r="K164" s="220" t="s">
        <v>1</v>
      </c>
      <c r="L164" s="43"/>
      <c r="M164" s="225" t="s">
        <v>1</v>
      </c>
      <c r="N164" s="226" t="s">
        <v>40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141</v>
      </c>
      <c r="AT164" s="229" t="s">
        <v>131</v>
      </c>
      <c r="AU164" s="229" t="s">
        <v>83</v>
      </c>
      <c r="AY164" s="16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83</v>
      </c>
      <c r="BK164" s="230">
        <f>ROUND(I164*H164,2)</f>
        <v>0</v>
      </c>
      <c r="BL164" s="16" t="s">
        <v>141</v>
      </c>
      <c r="BM164" s="229" t="s">
        <v>214</v>
      </c>
    </row>
    <row r="165" s="2" customFormat="1">
      <c r="A165" s="37"/>
      <c r="B165" s="38"/>
      <c r="C165" s="39"/>
      <c r="D165" s="231" t="s">
        <v>136</v>
      </c>
      <c r="E165" s="39"/>
      <c r="F165" s="232" t="s">
        <v>262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136</v>
      </c>
      <c r="AU165" s="16" t="s">
        <v>83</v>
      </c>
    </row>
    <row r="166" s="2" customFormat="1" ht="16.5" customHeight="1">
      <c r="A166" s="37"/>
      <c r="B166" s="38"/>
      <c r="C166" s="218" t="s">
        <v>75</v>
      </c>
      <c r="D166" s="218" t="s">
        <v>131</v>
      </c>
      <c r="E166" s="219" t="s">
        <v>282</v>
      </c>
      <c r="F166" s="220" t="s">
        <v>264</v>
      </c>
      <c r="G166" s="221" t="s">
        <v>177</v>
      </c>
      <c r="H166" s="222">
        <v>5</v>
      </c>
      <c r="I166" s="223"/>
      <c r="J166" s="224">
        <f>ROUND(I166*H166,2)</f>
        <v>0</v>
      </c>
      <c r="K166" s="220" t="s">
        <v>1</v>
      </c>
      <c r="L166" s="43"/>
      <c r="M166" s="225" t="s">
        <v>1</v>
      </c>
      <c r="N166" s="226" t="s">
        <v>40</v>
      </c>
      <c r="O166" s="90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141</v>
      </c>
      <c r="AT166" s="229" t="s">
        <v>131</v>
      </c>
      <c r="AU166" s="229" t="s">
        <v>83</v>
      </c>
      <c r="AY166" s="16" t="s">
        <v>130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83</v>
      </c>
      <c r="BK166" s="230">
        <f>ROUND(I166*H166,2)</f>
        <v>0</v>
      </c>
      <c r="BL166" s="16" t="s">
        <v>141</v>
      </c>
      <c r="BM166" s="229" t="s">
        <v>217</v>
      </c>
    </row>
    <row r="167" s="2" customFormat="1">
      <c r="A167" s="37"/>
      <c r="B167" s="38"/>
      <c r="C167" s="39"/>
      <c r="D167" s="231" t="s">
        <v>136</v>
      </c>
      <c r="E167" s="39"/>
      <c r="F167" s="232" t="s">
        <v>264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136</v>
      </c>
      <c r="AU167" s="16" t="s">
        <v>83</v>
      </c>
    </row>
    <row r="168" s="2" customFormat="1" ht="16.5" customHeight="1">
      <c r="A168" s="37"/>
      <c r="B168" s="38"/>
      <c r="C168" s="218" t="s">
        <v>75</v>
      </c>
      <c r="D168" s="218" t="s">
        <v>131</v>
      </c>
      <c r="E168" s="219" t="s">
        <v>283</v>
      </c>
      <c r="F168" s="220" t="s">
        <v>270</v>
      </c>
      <c r="G168" s="221" t="s">
        <v>177</v>
      </c>
      <c r="H168" s="222">
        <v>120</v>
      </c>
      <c r="I168" s="223"/>
      <c r="J168" s="224">
        <f>ROUND(I168*H168,2)</f>
        <v>0</v>
      </c>
      <c r="K168" s="220" t="s">
        <v>1</v>
      </c>
      <c r="L168" s="43"/>
      <c r="M168" s="225" t="s">
        <v>1</v>
      </c>
      <c r="N168" s="226" t="s">
        <v>40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141</v>
      </c>
      <c r="AT168" s="229" t="s">
        <v>131</v>
      </c>
      <c r="AU168" s="229" t="s">
        <v>83</v>
      </c>
      <c r="AY168" s="16" t="s">
        <v>130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83</v>
      </c>
      <c r="BK168" s="230">
        <f>ROUND(I168*H168,2)</f>
        <v>0</v>
      </c>
      <c r="BL168" s="16" t="s">
        <v>141</v>
      </c>
      <c r="BM168" s="229" t="s">
        <v>220</v>
      </c>
    </row>
    <row r="169" s="2" customFormat="1">
      <c r="A169" s="37"/>
      <c r="B169" s="38"/>
      <c r="C169" s="39"/>
      <c r="D169" s="231" t="s">
        <v>136</v>
      </c>
      <c r="E169" s="39"/>
      <c r="F169" s="232" t="s">
        <v>270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136</v>
      </c>
      <c r="AU169" s="16" t="s">
        <v>83</v>
      </c>
    </row>
    <row r="170" s="2" customFormat="1" ht="16.5" customHeight="1">
      <c r="A170" s="37"/>
      <c r="B170" s="38"/>
      <c r="C170" s="218" t="s">
        <v>75</v>
      </c>
      <c r="D170" s="218" t="s">
        <v>131</v>
      </c>
      <c r="E170" s="219" t="s">
        <v>284</v>
      </c>
      <c r="F170" s="220" t="s">
        <v>285</v>
      </c>
      <c r="G170" s="221" t="s">
        <v>190</v>
      </c>
      <c r="H170" s="222">
        <v>5</v>
      </c>
      <c r="I170" s="223"/>
      <c r="J170" s="224">
        <f>ROUND(I170*H170,2)</f>
        <v>0</v>
      </c>
      <c r="K170" s="220" t="s">
        <v>1</v>
      </c>
      <c r="L170" s="43"/>
      <c r="M170" s="225" t="s">
        <v>1</v>
      </c>
      <c r="N170" s="226" t="s">
        <v>40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141</v>
      </c>
      <c r="AT170" s="229" t="s">
        <v>131</v>
      </c>
      <c r="AU170" s="229" t="s">
        <v>83</v>
      </c>
      <c r="AY170" s="16" t="s">
        <v>130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83</v>
      </c>
      <c r="BK170" s="230">
        <f>ROUND(I170*H170,2)</f>
        <v>0</v>
      </c>
      <c r="BL170" s="16" t="s">
        <v>141</v>
      </c>
      <c r="BM170" s="229" t="s">
        <v>226</v>
      </c>
    </row>
    <row r="171" s="2" customFormat="1">
      <c r="A171" s="37"/>
      <c r="B171" s="38"/>
      <c r="C171" s="39"/>
      <c r="D171" s="231" t="s">
        <v>136</v>
      </c>
      <c r="E171" s="39"/>
      <c r="F171" s="232" t="s">
        <v>285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136</v>
      </c>
      <c r="AU171" s="16" t="s">
        <v>83</v>
      </c>
    </row>
    <row r="172" s="2" customFormat="1" ht="16.5" customHeight="1">
      <c r="A172" s="37"/>
      <c r="B172" s="38"/>
      <c r="C172" s="218" t="s">
        <v>75</v>
      </c>
      <c r="D172" s="218" t="s">
        <v>131</v>
      </c>
      <c r="E172" s="219" t="s">
        <v>286</v>
      </c>
      <c r="F172" s="220" t="s">
        <v>287</v>
      </c>
      <c r="G172" s="221" t="s">
        <v>248</v>
      </c>
      <c r="H172" s="222">
        <v>1</v>
      </c>
      <c r="I172" s="223"/>
      <c r="J172" s="224">
        <f>ROUND(I172*H172,2)</f>
        <v>0</v>
      </c>
      <c r="K172" s="220" t="s">
        <v>1</v>
      </c>
      <c r="L172" s="43"/>
      <c r="M172" s="225" t="s">
        <v>1</v>
      </c>
      <c r="N172" s="226" t="s">
        <v>40</v>
      </c>
      <c r="O172" s="90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141</v>
      </c>
      <c r="AT172" s="229" t="s">
        <v>131</v>
      </c>
      <c r="AU172" s="229" t="s">
        <v>83</v>
      </c>
      <c r="AY172" s="16" t="s">
        <v>130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83</v>
      </c>
      <c r="BK172" s="230">
        <f>ROUND(I172*H172,2)</f>
        <v>0</v>
      </c>
      <c r="BL172" s="16" t="s">
        <v>141</v>
      </c>
      <c r="BM172" s="229" t="s">
        <v>229</v>
      </c>
    </row>
    <row r="173" s="2" customFormat="1">
      <c r="A173" s="37"/>
      <c r="B173" s="38"/>
      <c r="C173" s="39"/>
      <c r="D173" s="231" t="s">
        <v>136</v>
      </c>
      <c r="E173" s="39"/>
      <c r="F173" s="232" t="s">
        <v>287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136</v>
      </c>
      <c r="AU173" s="16" t="s">
        <v>83</v>
      </c>
    </row>
    <row r="174" s="2" customFormat="1" ht="16.5" customHeight="1">
      <c r="A174" s="37"/>
      <c r="B174" s="38"/>
      <c r="C174" s="218" t="s">
        <v>75</v>
      </c>
      <c r="D174" s="218" t="s">
        <v>131</v>
      </c>
      <c r="E174" s="219" t="s">
        <v>288</v>
      </c>
      <c r="F174" s="220" t="s">
        <v>289</v>
      </c>
      <c r="G174" s="221" t="s">
        <v>248</v>
      </c>
      <c r="H174" s="222">
        <v>1</v>
      </c>
      <c r="I174" s="223"/>
      <c r="J174" s="224">
        <f>ROUND(I174*H174,2)</f>
        <v>0</v>
      </c>
      <c r="K174" s="220" t="s">
        <v>1</v>
      </c>
      <c r="L174" s="43"/>
      <c r="M174" s="225" t="s">
        <v>1</v>
      </c>
      <c r="N174" s="226" t="s">
        <v>40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141</v>
      </c>
      <c r="AT174" s="229" t="s">
        <v>131</v>
      </c>
      <c r="AU174" s="229" t="s">
        <v>83</v>
      </c>
      <c r="AY174" s="16" t="s">
        <v>130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83</v>
      </c>
      <c r="BK174" s="230">
        <f>ROUND(I174*H174,2)</f>
        <v>0</v>
      </c>
      <c r="BL174" s="16" t="s">
        <v>141</v>
      </c>
      <c r="BM174" s="229" t="s">
        <v>233</v>
      </c>
    </row>
    <row r="175" s="2" customFormat="1">
      <c r="A175" s="37"/>
      <c r="B175" s="38"/>
      <c r="C175" s="39"/>
      <c r="D175" s="231" t="s">
        <v>136</v>
      </c>
      <c r="E175" s="39"/>
      <c r="F175" s="232" t="s">
        <v>289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136</v>
      </c>
      <c r="AU175" s="16" t="s">
        <v>83</v>
      </c>
    </row>
    <row r="176" s="2" customFormat="1" ht="16.5" customHeight="1">
      <c r="A176" s="37"/>
      <c r="B176" s="38"/>
      <c r="C176" s="218" t="s">
        <v>75</v>
      </c>
      <c r="D176" s="218" t="s">
        <v>131</v>
      </c>
      <c r="E176" s="219" t="s">
        <v>290</v>
      </c>
      <c r="F176" s="220" t="s">
        <v>291</v>
      </c>
      <c r="G176" s="221" t="s">
        <v>248</v>
      </c>
      <c r="H176" s="222">
        <v>48</v>
      </c>
      <c r="I176" s="223"/>
      <c r="J176" s="224">
        <f>ROUND(I176*H176,2)</f>
        <v>0</v>
      </c>
      <c r="K176" s="220" t="s">
        <v>1</v>
      </c>
      <c r="L176" s="43"/>
      <c r="M176" s="225" t="s">
        <v>1</v>
      </c>
      <c r="N176" s="226" t="s">
        <v>40</v>
      </c>
      <c r="O176" s="90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141</v>
      </c>
      <c r="AT176" s="229" t="s">
        <v>131</v>
      </c>
      <c r="AU176" s="229" t="s">
        <v>83</v>
      </c>
      <c r="AY176" s="16" t="s">
        <v>130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83</v>
      </c>
      <c r="BK176" s="230">
        <f>ROUND(I176*H176,2)</f>
        <v>0</v>
      </c>
      <c r="BL176" s="16" t="s">
        <v>141</v>
      </c>
      <c r="BM176" s="229" t="s">
        <v>238</v>
      </c>
    </row>
    <row r="177" s="2" customFormat="1">
      <c r="A177" s="37"/>
      <c r="B177" s="38"/>
      <c r="C177" s="39"/>
      <c r="D177" s="231" t="s">
        <v>136</v>
      </c>
      <c r="E177" s="39"/>
      <c r="F177" s="232" t="s">
        <v>291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136</v>
      </c>
      <c r="AU177" s="16" t="s">
        <v>83</v>
      </c>
    </row>
    <row r="178" s="11" customFormat="1" ht="25.92" customHeight="1">
      <c r="A178" s="11"/>
      <c r="B178" s="204"/>
      <c r="C178" s="205"/>
      <c r="D178" s="206" t="s">
        <v>74</v>
      </c>
      <c r="E178" s="207" t="s">
        <v>292</v>
      </c>
      <c r="F178" s="207" t="s">
        <v>293</v>
      </c>
      <c r="G178" s="205"/>
      <c r="H178" s="205"/>
      <c r="I178" s="208"/>
      <c r="J178" s="209">
        <f>BK178</f>
        <v>0</v>
      </c>
      <c r="K178" s="205"/>
      <c r="L178" s="210"/>
      <c r="M178" s="211"/>
      <c r="N178" s="212"/>
      <c r="O178" s="212"/>
      <c r="P178" s="213">
        <f>SUM(P179:P195)</f>
        <v>0</v>
      </c>
      <c r="Q178" s="212"/>
      <c r="R178" s="213">
        <f>SUM(R179:R195)</f>
        <v>0</v>
      </c>
      <c r="S178" s="212"/>
      <c r="T178" s="214">
        <f>SUM(T179:T195)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15" t="s">
        <v>83</v>
      </c>
      <c r="AT178" s="216" t="s">
        <v>74</v>
      </c>
      <c r="AU178" s="216" t="s">
        <v>75</v>
      </c>
      <c r="AY178" s="215" t="s">
        <v>130</v>
      </c>
      <c r="BK178" s="217">
        <f>SUM(BK179:BK195)</f>
        <v>0</v>
      </c>
    </row>
    <row r="179" s="2" customFormat="1" ht="16.5" customHeight="1">
      <c r="A179" s="37"/>
      <c r="B179" s="38"/>
      <c r="C179" s="218" t="s">
        <v>75</v>
      </c>
      <c r="D179" s="218" t="s">
        <v>131</v>
      </c>
      <c r="E179" s="219" t="s">
        <v>294</v>
      </c>
      <c r="F179" s="220" t="s">
        <v>295</v>
      </c>
      <c r="G179" s="221" t="s">
        <v>248</v>
      </c>
      <c r="H179" s="222">
        <v>1</v>
      </c>
      <c r="I179" s="223"/>
      <c r="J179" s="224">
        <f>ROUND(I179*H179,2)</f>
        <v>0</v>
      </c>
      <c r="K179" s="220" t="s">
        <v>1</v>
      </c>
      <c r="L179" s="43"/>
      <c r="M179" s="225" t="s">
        <v>1</v>
      </c>
      <c r="N179" s="226" t="s">
        <v>40</v>
      </c>
      <c r="O179" s="90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141</v>
      </c>
      <c r="AT179" s="229" t="s">
        <v>131</v>
      </c>
      <c r="AU179" s="229" t="s">
        <v>83</v>
      </c>
      <c r="AY179" s="16" t="s">
        <v>130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83</v>
      </c>
      <c r="BK179" s="230">
        <f>ROUND(I179*H179,2)</f>
        <v>0</v>
      </c>
      <c r="BL179" s="16" t="s">
        <v>141</v>
      </c>
      <c r="BM179" s="229" t="s">
        <v>296</v>
      </c>
    </row>
    <row r="180" s="2" customFormat="1">
      <c r="A180" s="37"/>
      <c r="B180" s="38"/>
      <c r="C180" s="39"/>
      <c r="D180" s="231" t="s">
        <v>136</v>
      </c>
      <c r="E180" s="39"/>
      <c r="F180" s="232" t="s">
        <v>295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136</v>
      </c>
      <c r="AU180" s="16" t="s">
        <v>83</v>
      </c>
    </row>
    <row r="181" s="2" customFormat="1" ht="16.5" customHeight="1">
      <c r="A181" s="37"/>
      <c r="B181" s="38"/>
      <c r="C181" s="218" t="s">
        <v>75</v>
      </c>
      <c r="D181" s="218" t="s">
        <v>131</v>
      </c>
      <c r="E181" s="219" t="s">
        <v>297</v>
      </c>
      <c r="F181" s="220" t="s">
        <v>298</v>
      </c>
      <c r="G181" s="221" t="s">
        <v>248</v>
      </c>
      <c r="H181" s="222">
        <v>1</v>
      </c>
      <c r="I181" s="223"/>
      <c r="J181" s="224">
        <f>ROUND(I181*H181,2)</f>
        <v>0</v>
      </c>
      <c r="K181" s="220" t="s">
        <v>1</v>
      </c>
      <c r="L181" s="43"/>
      <c r="M181" s="225" t="s">
        <v>1</v>
      </c>
      <c r="N181" s="226" t="s">
        <v>40</v>
      </c>
      <c r="O181" s="90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141</v>
      </c>
      <c r="AT181" s="229" t="s">
        <v>131</v>
      </c>
      <c r="AU181" s="229" t="s">
        <v>83</v>
      </c>
      <c r="AY181" s="16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83</v>
      </c>
      <c r="BK181" s="230">
        <f>ROUND(I181*H181,2)</f>
        <v>0</v>
      </c>
      <c r="BL181" s="16" t="s">
        <v>141</v>
      </c>
      <c r="BM181" s="229" t="s">
        <v>299</v>
      </c>
    </row>
    <row r="182" s="2" customFormat="1">
      <c r="A182" s="37"/>
      <c r="B182" s="38"/>
      <c r="C182" s="39"/>
      <c r="D182" s="231" t="s">
        <v>136</v>
      </c>
      <c r="E182" s="39"/>
      <c r="F182" s="232" t="s">
        <v>298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136</v>
      </c>
      <c r="AU182" s="16" t="s">
        <v>83</v>
      </c>
    </row>
    <row r="183" s="2" customFormat="1" ht="16.5" customHeight="1">
      <c r="A183" s="37"/>
      <c r="B183" s="38"/>
      <c r="C183" s="218" t="s">
        <v>75</v>
      </c>
      <c r="D183" s="218" t="s">
        <v>131</v>
      </c>
      <c r="E183" s="219" t="s">
        <v>300</v>
      </c>
      <c r="F183" s="220" t="s">
        <v>301</v>
      </c>
      <c r="G183" s="221" t="s">
        <v>248</v>
      </c>
      <c r="H183" s="222">
        <v>4</v>
      </c>
      <c r="I183" s="223"/>
      <c r="J183" s="224">
        <f>ROUND(I183*H183,2)</f>
        <v>0</v>
      </c>
      <c r="K183" s="220" t="s">
        <v>1</v>
      </c>
      <c r="L183" s="43"/>
      <c r="M183" s="225" t="s">
        <v>1</v>
      </c>
      <c r="N183" s="226" t="s">
        <v>40</v>
      </c>
      <c r="O183" s="90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141</v>
      </c>
      <c r="AT183" s="229" t="s">
        <v>131</v>
      </c>
      <c r="AU183" s="229" t="s">
        <v>83</v>
      </c>
      <c r="AY183" s="16" t="s">
        <v>130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83</v>
      </c>
      <c r="BK183" s="230">
        <f>ROUND(I183*H183,2)</f>
        <v>0</v>
      </c>
      <c r="BL183" s="16" t="s">
        <v>141</v>
      </c>
      <c r="BM183" s="229" t="s">
        <v>302</v>
      </c>
    </row>
    <row r="184" s="2" customFormat="1">
      <c r="A184" s="37"/>
      <c r="B184" s="38"/>
      <c r="C184" s="39"/>
      <c r="D184" s="231" t="s">
        <v>136</v>
      </c>
      <c r="E184" s="39"/>
      <c r="F184" s="232" t="s">
        <v>301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136</v>
      </c>
      <c r="AU184" s="16" t="s">
        <v>83</v>
      </c>
    </row>
    <row r="185" s="2" customFormat="1" ht="16.5" customHeight="1">
      <c r="A185" s="37"/>
      <c r="B185" s="38"/>
      <c r="C185" s="218" t="s">
        <v>75</v>
      </c>
      <c r="D185" s="218" t="s">
        <v>131</v>
      </c>
      <c r="E185" s="219" t="s">
        <v>303</v>
      </c>
      <c r="F185" s="220" t="s">
        <v>304</v>
      </c>
      <c r="G185" s="221" t="s">
        <v>248</v>
      </c>
      <c r="H185" s="222">
        <v>4</v>
      </c>
      <c r="I185" s="223"/>
      <c r="J185" s="224">
        <f>ROUND(I185*H185,2)</f>
        <v>0</v>
      </c>
      <c r="K185" s="220" t="s">
        <v>1</v>
      </c>
      <c r="L185" s="43"/>
      <c r="M185" s="225" t="s">
        <v>1</v>
      </c>
      <c r="N185" s="226" t="s">
        <v>40</v>
      </c>
      <c r="O185" s="90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141</v>
      </c>
      <c r="AT185" s="229" t="s">
        <v>131</v>
      </c>
      <c r="AU185" s="229" t="s">
        <v>83</v>
      </c>
      <c r="AY185" s="16" t="s">
        <v>130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83</v>
      </c>
      <c r="BK185" s="230">
        <f>ROUND(I185*H185,2)</f>
        <v>0</v>
      </c>
      <c r="BL185" s="16" t="s">
        <v>141</v>
      </c>
      <c r="BM185" s="229" t="s">
        <v>305</v>
      </c>
    </row>
    <row r="186" s="2" customFormat="1">
      <c r="A186" s="37"/>
      <c r="B186" s="38"/>
      <c r="C186" s="39"/>
      <c r="D186" s="231" t="s">
        <v>136</v>
      </c>
      <c r="E186" s="39"/>
      <c r="F186" s="232" t="s">
        <v>304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136</v>
      </c>
      <c r="AU186" s="16" t="s">
        <v>83</v>
      </c>
    </row>
    <row r="187" s="2" customFormat="1" ht="16.5" customHeight="1">
      <c r="A187" s="37"/>
      <c r="B187" s="38"/>
      <c r="C187" s="218" t="s">
        <v>75</v>
      </c>
      <c r="D187" s="218" t="s">
        <v>131</v>
      </c>
      <c r="E187" s="219" t="s">
        <v>306</v>
      </c>
      <c r="F187" s="220" t="s">
        <v>307</v>
      </c>
      <c r="G187" s="221" t="s">
        <v>248</v>
      </c>
      <c r="H187" s="222">
        <v>1</v>
      </c>
      <c r="I187" s="223"/>
      <c r="J187" s="224">
        <f>ROUND(I187*H187,2)</f>
        <v>0</v>
      </c>
      <c r="K187" s="220" t="s">
        <v>1</v>
      </c>
      <c r="L187" s="43"/>
      <c r="M187" s="225" t="s">
        <v>1</v>
      </c>
      <c r="N187" s="226" t="s">
        <v>40</v>
      </c>
      <c r="O187" s="90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141</v>
      </c>
      <c r="AT187" s="229" t="s">
        <v>131</v>
      </c>
      <c r="AU187" s="229" t="s">
        <v>83</v>
      </c>
      <c r="AY187" s="16" t="s">
        <v>130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83</v>
      </c>
      <c r="BK187" s="230">
        <f>ROUND(I187*H187,2)</f>
        <v>0</v>
      </c>
      <c r="BL187" s="16" t="s">
        <v>141</v>
      </c>
      <c r="BM187" s="229" t="s">
        <v>308</v>
      </c>
    </row>
    <row r="188" s="2" customFormat="1">
      <c r="A188" s="37"/>
      <c r="B188" s="38"/>
      <c r="C188" s="39"/>
      <c r="D188" s="231" t="s">
        <v>136</v>
      </c>
      <c r="E188" s="39"/>
      <c r="F188" s="232" t="s">
        <v>307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136</v>
      </c>
      <c r="AU188" s="16" t="s">
        <v>83</v>
      </c>
    </row>
    <row r="189" s="2" customFormat="1" ht="16.5" customHeight="1">
      <c r="A189" s="37"/>
      <c r="B189" s="38"/>
      <c r="C189" s="218" t="s">
        <v>75</v>
      </c>
      <c r="D189" s="218" t="s">
        <v>131</v>
      </c>
      <c r="E189" s="219" t="s">
        <v>309</v>
      </c>
      <c r="F189" s="220" t="s">
        <v>310</v>
      </c>
      <c r="G189" s="221" t="s">
        <v>248</v>
      </c>
      <c r="H189" s="222">
        <v>9</v>
      </c>
      <c r="I189" s="223"/>
      <c r="J189" s="224">
        <f>ROUND(I189*H189,2)</f>
        <v>0</v>
      </c>
      <c r="K189" s="220" t="s">
        <v>1</v>
      </c>
      <c r="L189" s="43"/>
      <c r="M189" s="225" t="s">
        <v>1</v>
      </c>
      <c r="N189" s="226" t="s">
        <v>40</v>
      </c>
      <c r="O189" s="90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141</v>
      </c>
      <c r="AT189" s="229" t="s">
        <v>131</v>
      </c>
      <c r="AU189" s="229" t="s">
        <v>83</v>
      </c>
      <c r="AY189" s="16" t="s">
        <v>130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83</v>
      </c>
      <c r="BK189" s="230">
        <f>ROUND(I189*H189,2)</f>
        <v>0</v>
      </c>
      <c r="BL189" s="16" t="s">
        <v>141</v>
      </c>
      <c r="BM189" s="229" t="s">
        <v>311</v>
      </c>
    </row>
    <row r="190" s="2" customFormat="1">
      <c r="A190" s="37"/>
      <c r="B190" s="38"/>
      <c r="C190" s="39"/>
      <c r="D190" s="231" t="s">
        <v>136</v>
      </c>
      <c r="E190" s="39"/>
      <c r="F190" s="232" t="s">
        <v>310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83</v>
      </c>
    </row>
    <row r="191" s="2" customFormat="1" ht="16.5" customHeight="1">
      <c r="A191" s="37"/>
      <c r="B191" s="38"/>
      <c r="C191" s="218" t="s">
        <v>75</v>
      </c>
      <c r="D191" s="218" t="s">
        <v>131</v>
      </c>
      <c r="E191" s="219" t="s">
        <v>312</v>
      </c>
      <c r="F191" s="220" t="s">
        <v>313</v>
      </c>
      <c r="G191" s="221" t="s">
        <v>248</v>
      </c>
      <c r="H191" s="222">
        <v>4</v>
      </c>
      <c r="I191" s="223"/>
      <c r="J191" s="224">
        <f>ROUND(I191*H191,2)</f>
        <v>0</v>
      </c>
      <c r="K191" s="220" t="s">
        <v>1</v>
      </c>
      <c r="L191" s="43"/>
      <c r="M191" s="225" t="s">
        <v>1</v>
      </c>
      <c r="N191" s="226" t="s">
        <v>40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141</v>
      </c>
      <c r="AT191" s="229" t="s">
        <v>131</v>
      </c>
      <c r="AU191" s="229" t="s">
        <v>83</v>
      </c>
      <c r="AY191" s="16" t="s">
        <v>130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83</v>
      </c>
      <c r="BK191" s="230">
        <f>ROUND(I191*H191,2)</f>
        <v>0</v>
      </c>
      <c r="BL191" s="16" t="s">
        <v>141</v>
      </c>
      <c r="BM191" s="229" t="s">
        <v>314</v>
      </c>
    </row>
    <row r="192" s="2" customFormat="1">
      <c r="A192" s="37"/>
      <c r="B192" s="38"/>
      <c r="C192" s="39"/>
      <c r="D192" s="231" t="s">
        <v>136</v>
      </c>
      <c r="E192" s="39"/>
      <c r="F192" s="232" t="s">
        <v>313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136</v>
      </c>
      <c r="AU192" s="16" t="s">
        <v>83</v>
      </c>
    </row>
    <row r="193" s="2" customFormat="1" ht="16.5" customHeight="1">
      <c r="A193" s="37"/>
      <c r="B193" s="38"/>
      <c r="C193" s="218" t="s">
        <v>75</v>
      </c>
      <c r="D193" s="218" t="s">
        <v>131</v>
      </c>
      <c r="E193" s="219" t="s">
        <v>315</v>
      </c>
      <c r="F193" s="220" t="s">
        <v>316</v>
      </c>
      <c r="G193" s="221" t="s">
        <v>248</v>
      </c>
      <c r="H193" s="222">
        <v>1</v>
      </c>
      <c r="I193" s="223"/>
      <c r="J193" s="224">
        <f>ROUND(I193*H193,2)</f>
        <v>0</v>
      </c>
      <c r="K193" s="220" t="s">
        <v>1</v>
      </c>
      <c r="L193" s="43"/>
      <c r="M193" s="225" t="s">
        <v>1</v>
      </c>
      <c r="N193" s="226" t="s">
        <v>40</v>
      </c>
      <c r="O193" s="90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141</v>
      </c>
      <c r="AT193" s="229" t="s">
        <v>131</v>
      </c>
      <c r="AU193" s="229" t="s">
        <v>83</v>
      </c>
      <c r="AY193" s="16" t="s">
        <v>130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83</v>
      </c>
      <c r="BK193" s="230">
        <f>ROUND(I193*H193,2)</f>
        <v>0</v>
      </c>
      <c r="BL193" s="16" t="s">
        <v>141</v>
      </c>
      <c r="BM193" s="229" t="s">
        <v>317</v>
      </c>
    </row>
    <row r="194" s="2" customFormat="1">
      <c r="A194" s="37"/>
      <c r="B194" s="38"/>
      <c r="C194" s="39"/>
      <c r="D194" s="231" t="s">
        <v>136</v>
      </c>
      <c r="E194" s="39"/>
      <c r="F194" s="232" t="s">
        <v>316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136</v>
      </c>
      <c r="AU194" s="16" t="s">
        <v>83</v>
      </c>
    </row>
    <row r="195" s="2" customFormat="1">
      <c r="A195" s="37"/>
      <c r="B195" s="38"/>
      <c r="C195" s="39"/>
      <c r="D195" s="231" t="s">
        <v>318</v>
      </c>
      <c r="E195" s="39"/>
      <c r="F195" s="251" t="s">
        <v>319</v>
      </c>
      <c r="G195" s="39"/>
      <c r="H195" s="39"/>
      <c r="I195" s="233"/>
      <c r="J195" s="39"/>
      <c r="K195" s="39"/>
      <c r="L195" s="43"/>
      <c r="M195" s="247"/>
      <c r="N195" s="248"/>
      <c r="O195" s="249"/>
      <c r="P195" s="249"/>
      <c r="Q195" s="249"/>
      <c r="R195" s="249"/>
      <c r="S195" s="249"/>
      <c r="T195" s="250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318</v>
      </c>
      <c r="AU195" s="16" t="s">
        <v>83</v>
      </c>
    </row>
    <row r="196" s="2" customFormat="1" ht="6.96" customHeight="1">
      <c r="A196" s="37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43"/>
      <c r="M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</sheetData>
  <sheetProtection sheet="1" autoFilter="0" formatColumns="0" formatRows="0" objects="1" scenarios="1" spinCount="100000" saltValue="Ea7S6smipkw5k6pAiUgF8823SyPH8CxFEqxsuPBNodx8z/+R5m+DPJdGfbJYJDuq5+Z3X/TvKdsQk01hWOFEdw==" hashValue="dwvMSzSZS4OQTzjEg5B0iRvcSVmApRXdpcV9upjTN3+fiHDyDRtPB8OX+oylXeXQYmgC3eZWFYyK+jYgS+siCw==" algorithmName="SHA-512" password="CC35"/>
  <autoFilter ref="C120:K19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99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Ohřev TV včetně výměny instalací studené vody č.p. 240, 242, 243, 244, ul. Kollárova, Lanškroun</v>
      </c>
      <c r="F7" s="149"/>
      <c r="G7" s="149"/>
      <c r="H7" s="149"/>
      <c r="L7" s="19"/>
    </row>
    <row r="8" s="1" customFormat="1" ht="12" customHeight="1">
      <c r="B8" s="19"/>
      <c r="D8" s="149" t="s">
        <v>100</v>
      </c>
      <c r="L8" s="19"/>
    </row>
    <row r="9" s="2" customFormat="1" ht="16.5" customHeight="1">
      <c r="A9" s="37"/>
      <c r="B9" s="43"/>
      <c r="C9" s="37"/>
      <c r="D9" s="37"/>
      <c r="E9" s="150" t="s">
        <v>320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321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322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102</v>
      </c>
      <c r="G14" s="37"/>
      <c r="H14" s="37"/>
      <c r="I14" s="149" t="s">
        <v>22</v>
      </c>
      <c r="J14" s="152" t="str">
        <f>'Rekapitulace stavby'!AN8</f>
        <v>8. 3. 2023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102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102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">
        <v>1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102</v>
      </c>
      <c r="F26" s="37"/>
      <c r="G26" s="37"/>
      <c r="H26" s="37"/>
      <c r="I26" s="149" t="s">
        <v>27</v>
      </c>
      <c r="J26" s="140" t="s">
        <v>1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34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35</v>
      </c>
      <c r="E32" s="37"/>
      <c r="F32" s="37"/>
      <c r="G32" s="37"/>
      <c r="H32" s="37"/>
      <c r="I32" s="37"/>
      <c r="J32" s="159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37</v>
      </c>
      <c r="G34" s="37"/>
      <c r="H34" s="37"/>
      <c r="I34" s="160" t="s">
        <v>36</v>
      </c>
      <c r="J34" s="160" t="s">
        <v>38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39</v>
      </c>
      <c r="E35" s="149" t="s">
        <v>40</v>
      </c>
      <c r="F35" s="162">
        <f>ROUND((SUM(BE133:BE338)),  2)</f>
        <v>0</v>
      </c>
      <c r="G35" s="37"/>
      <c r="H35" s="37"/>
      <c r="I35" s="163">
        <v>0.20999999999999999</v>
      </c>
      <c r="J35" s="162">
        <f>ROUND(((SUM(BE133:BE338))*I35),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41</v>
      </c>
      <c r="F36" s="162">
        <f>ROUND((SUM(BF133:BF338)),  2)</f>
        <v>0</v>
      </c>
      <c r="G36" s="37"/>
      <c r="H36" s="37"/>
      <c r="I36" s="163">
        <v>0.14999999999999999</v>
      </c>
      <c r="J36" s="162">
        <f>ROUND(((SUM(BF133:BF338))*I36),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42</v>
      </c>
      <c r="F37" s="162">
        <f>ROUND((SUM(BG133:BG338)),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43</v>
      </c>
      <c r="F38" s="162">
        <f>ROUND((SUM(BH133:BH338)),  2)</f>
        <v>0</v>
      </c>
      <c r="G38" s="37"/>
      <c r="H38" s="37"/>
      <c r="I38" s="163">
        <v>0.14999999999999999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44</v>
      </c>
      <c r="F39" s="162">
        <f>ROUND((SUM(BI133:BI338)),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45</v>
      </c>
      <c r="E41" s="166"/>
      <c r="F41" s="166"/>
      <c r="G41" s="167" t="s">
        <v>46</v>
      </c>
      <c r="H41" s="168" t="s">
        <v>47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Ohřev TV včetně výměny instalací studené vody č.p. 240, 242, 243, 244, ul. Kollárova, Lanškroun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100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320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321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D.1.4.3 - Zdravotně technické instalace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8. 3. 2023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30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104</v>
      </c>
      <c r="D96" s="184"/>
      <c r="E96" s="184"/>
      <c r="F96" s="184"/>
      <c r="G96" s="184"/>
      <c r="H96" s="184"/>
      <c r="I96" s="184"/>
      <c r="J96" s="185" t="s">
        <v>105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106</v>
      </c>
      <c r="D98" s="39"/>
      <c r="E98" s="39"/>
      <c r="F98" s="39"/>
      <c r="G98" s="39"/>
      <c r="H98" s="39"/>
      <c r="I98" s="39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107</v>
      </c>
    </row>
    <row r="99" s="9" customFormat="1" ht="24.96" customHeight="1">
      <c r="A99" s="9"/>
      <c r="B99" s="187"/>
      <c r="C99" s="188"/>
      <c r="D99" s="189" t="s">
        <v>323</v>
      </c>
      <c r="E99" s="190"/>
      <c r="F99" s="190"/>
      <c r="G99" s="190"/>
      <c r="H99" s="190"/>
      <c r="I99" s="190"/>
      <c r="J99" s="191">
        <f>J134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52"/>
      <c r="C100" s="132"/>
      <c r="D100" s="253" t="s">
        <v>324</v>
      </c>
      <c r="E100" s="254"/>
      <c r="F100" s="254"/>
      <c r="G100" s="254"/>
      <c r="H100" s="254"/>
      <c r="I100" s="254"/>
      <c r="J100" s="255">
        <f>J135</f>
        <v>0</v>
      </c>
      <c r="K100" s="132"/>
      <c r="L100" s="25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52"/>
      <c r="C101" s="132"/>
      <c r="D101" s="253" t="s">
        <v>325</v>
      </c>
      <c r="E101" s="254"/>
      <c r="F101" s="254"/>
      <c r="G101" s="254"/>
      <c r="H101" s="254"/>
      <c r="I101" s="254"/>
      <c r="J101" s="255">
        <f>J138</f>
        <v>0</v>
      </c>
      <c r="K101" s="132"/>
      <c r="L101" s="25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52"/>
      <c r="C102" s="132"/>
      <c r="D102" s="253" t="s">
        <v>326</v>
      </c>
      <c r="E102" s="254"/>
      <c r="F102" s="254"/>
      <c r="G102" s="254"/>
      <c r="H102" s="254"/>
      <c r="I102" s="254"/>
      <c r="J102" s="255">
        <f>J149</f>
        <v>0</v>
      </c>
      <c r="K102" s="132"/>
      <c r="L102" s="25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52"/>
      <c r="C103" s="132"/>
      <c r="D103" s="253" t="s">
        <v>327</v>
      </c>
      <c r="E103" s="254"/>
      <c r="F103" s="254"/>
      <c r="G103" s="254"/>
      <c r="H103" s="254"/>
      <c r="I103" s="254"/>
      <c r="J103" s="255">
        <f>J152</f>
        <v>0</v>
      </c>
      <c r="K103" s="132"/>
      <c r="L103" s="25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52"/>
      <c r="C104" s="132"/>
      <c r="D104" s="253" t="s">
        <v>328</v>
      </c>
      <c r="E104" s="254"/>
      <c r="F104" s="254"/>
      <c r="G104" s="254"/>
      <c r="H104" s="254"/>
      <c r="I104" s="254"/>
      <c r="J104" s="255">
        <f>J163</f>
        <v>0</v>
      </c>
      <c r="K104" s="132"/>
      <c r="L104" s="256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9" customFormat="1" ht="24.96" customHeight="1">
      <c r="A105" s="9"/>
      <c r="B105" s="187"/>
      <c r="C105" s="188"/>
      <c r="D105" s="189" t="s">
        <v>109</v>
      </c>
      <c r="E105" s="190"/>
      <c r="F105" s="190"/>
      <c r="G105" s="190"/>
      <c r="H105" s="190"/>
      <c r="I105" s="190"/>
      <c r="J105" s="191">
        <f>J166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2" customFormat="1" ht="19.92" customHeight="1">
      <c r="A106" s="12"/>
      <c r="B106" s="252"/>
      <c r="C106" s="132"/>
      <c r="D106" s="253" t="s">
        <v>329</v>
      </c>
      <c r="E106" s="254"/>
      <c r="F106" s="254"/>
      <c r="G106" s="254"/>
      <c r="H106" s="254"/>
      <c r="I106" s="254"/>
      <c r="J106" s="255">
        <f>J167</f>
        <v>0</v>
      </c>
      <c r="K106" s="132"/>
      <c r="L106" s="256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52"/>
      <c r="C107" s="132"/>
      <c r="D107" s="253" t="s">
        <v>330</v>
      </c>
      <c r="E107" s="254"/>
      <c r="F107" s="254"/>
      <c r="G107" s="254"/>
      <c r="H107" s="254"/>
      <c r="I107" s="254"/>
      <c r="J107" s="255">
        <f>J300</f>
        <v>0</v>
      </c>
      <c r="K107" s="132"/>
      <c r="L107" s="256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52"/>
      <c r="C108" s="132"/>
      <c r="D108" s="253" t="s">
        <v>331</v>
      </c>
      <c r="E108" s="254"/>
      <c r="F108" s="254"/>
      <c r="G108" s="254"/>
      <c r="H108" s="254"/>
      <c r="I108" s="254"/>
      <c r="J108" s="255">
        <f>J308</f>
        <v>0</v>
      </c>
      <c r="K108" s="132"/>
      <c r="L108" s="256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52"/>
      <c r="C109" s="132"/>
      <c r="D109" s="253" t="s">
        <v>332</v>
      </c>
      <c r="E109" s="254"/>
      <c r="F109" s="254"/>
      <c r="G109" s="254"/>
      <c r="H109" s="254"/>
      <c r="I109" s="254"/>
      <c r="J109" s="255">
        <f>J311</f>
        <v>0</v>
      </c>
      <c r="K109" s="132"/>
      <c r="L109" s="256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52"/>
      <c r="C110" s="132"/>
      <c r="D110" s="253" t="s">
        <v>333</v>
      </c>
      <c r="E110" s="254"/>
      <c r="F110" s="254"/>
      <c r="G110" s="254"/>
      <c r="H110" s="254"/>
      <c r="I110" s="254"/>
      <c r="J110" s="255">
        <f>J319</f>
        <v>0</v>
      </c>
      <c r="K110" s="132"/>
      <c r="L110" s="256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9.92" customHeight="1">
      <c r="A111" s="12"/>
      <c r="B111" s="252"/>
      <c r="C111" s="132"/>
      <c r="D111" s="253" t="s">
        <v>334</v>
      </c>
      <c r="E111" s="254"/>
      <c r="F111" s="254"/>
      <c r="G111" s="254"/>
      <c r="H111" s="254"/>
      <c r="I111" s="254"/>
      <c r="J111" s="255">
        <f>J334</f>
        <v>0</v>
      </c>
      <c r="K111" s="132"/>
      <c r="L111" s="256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115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9"/>
      <c r="D121" s="39"/>
      <c r="E121" s="182" t="str">
        <f>E7</f>
        <v>Ohřev TV včetně výměny instalací studené vody č.p. 240, 242, 243, 244, ul. Kollárova, Lanškroun</v>
      </c>
      <c r="F121" s="31"/>
      <c r="G121" s="31"/>
      <c r="H121" s="31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100</v>
      </c>
      <c r="D122" s="21"/>
      <c r="E122" s="21"/>
      <c r="F122" s="21"/>
      <c r="G122" s="21"/>
      <c r="H122" s="21"/>
      <c r="I122" s="21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82" t="s">
        <v>320</v>
      </c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321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>D.1.4.3 - Zdravotně technické instalace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 xml:space="preserve"> </v>
      </c>
      <c r="G127" s="39"/>
      <c r="H127" s="39"/>
      <c r="I127" s="31" t="s">
        <v>22</v>
      </c>
      <c r="J127" s="78" t="str">
        <f>IF(J14="","",J14)</f>
        <v>8. 3. 2023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 xml:space="preserve"> </v>
      </c>
      <c r="G129" s="39"/>
      <c r="H129" s="39"/>
      <c r="I129" s="31" t="s">
        <v>30</v>
      </c>
      <c r="J129" s="35" t="str">
        <f>E23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IF(E20="","",E20)</f>
        <v>Vyplň údaj</v>
      </c>
      <c r="G130" s="39"/>
      <c r="H130" s="39"/>
      <c r="I130" s="31" t="s">
        <v>33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0" customFormat="1" ht="29.28" customHeight="1">
      <c r="A132" s="193"/>
      <c r="B132" s="194"/>
      <c r="C132" s="195" t="s">
        <v>116</v>
      </c>
      <c r="D132" s="196" t="s">
        <v>60</v>
      </c>
      <c r="E132" s="196" t="s">
        <v>56</v>
      </c>
      <c r="F132" s="196" t="s">
        <v>57</v>
      </c>
      <c r="G132" s="196" t="s">
        <v>117</v>
      </c>
      <c r="H132" s="196" t="s">
        <v>118</v>
      </c>
      <c r="I132" s="196" t="s">
        <v>119</v>
      </c>
      <c r="J132" s="196" t="s">
        <v>105</v>
      </c>
      <c r="K132" s="197" t="s">
        <v>120</v>
      </c>
      <c r="L132" s="198"/>
      <c r="M132" s="99" t="s">
        <v>1</v>
      </c>
      <c r="N132" s="100" t="s">
        <v>39</v>
      </c>
      <c r="O132" s="100" t="s">
        <v>121</v>
      </c>
      <c r="P132" s="100" t="s">
        <v>122</v>
      </c>
      <c r="Q132" s="100" t="s">
        <v>123</v>
      </c>
      <c r="R132" s="100" t="s">
        <v>124</v>
      </c>
      <c r="S132" s="100" t="s">
        <v>125</v>
      </c>
      <c r="T132" s="101" t="s">
        <v>126</v>
      </c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</row>
    <row r="133" s="2" customFormat="1" ht="22.8" customHeight="1">
      <c r="A133" s="37"/>
      <c r="B133" s="38"/>
      <c r="C133" s="106" t="s">
        <v>127</v>
      </c>
      <c r="D133" s="39"/>
      <c r="E133" s="39"/>
      <c r="F133" s="39"/>
      <c r="G133" s="39"/>
      <c r="H133" s="39"/>
      <c r="I133" s="39"/>
      <c r="J133" s="199">
        <f>BK133</f>
        <v>0</v>
      </c>
      <c r="K133" s="39"/>
      <c r="L133" s="43"/>
      <c r="M133" s="102"/>
      <c r="N133" s="200"/>
      <c r="O133" s="103"/>
      <c r="P133" s="201">
        <f>P134+P166</f>
        <v>0</v>
      </c>
      <c r="Q133" s="103"/>
      <c r="R133" s="201">
        <f>R134+R166</f>
        <v>4.5648049999999998</v>
      </c>
      <c r="S133" s="103"/>
      <c r="T133" s="202">
        <f>T134+T166</f>
        <v>2.0732200000000001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74</v>
      </c>
      <c r="AU133" s="16" t="s">
        <v>107</v>
      </c>
      <c r="BK133" s="203">
        <f>BK134+BK166</f>
        <v>0</v>
      </c>
    </row>
    <row r="134" s="11" customFormat="1" ht="25.92" customHeight="1">
      <c r="A134" s="11"/>
      <c r="B134" s="204"/>
      <c r="C134" s="205"/>
      <c r="D134" s="206" t="s">
        <v>74</v>
      </c>
      <c r="E134" s="207" t="s">
        <v>335</v>
      </c>
      <c r="F134" s="207" t="s">
        <v>336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P135+P138+P149+P152+P163</f>
        <v>0</v>
      </c>
      <c r="Q134" s="212"/>
      <c r="R134" s="213">
        <f>R135+R138+R149+R152+R163</f>
        <v>1.3198949999999998</v>
      </c>
      <c r="S134" s="212"/>
      <c r="T134" s="214">
        <f>T135+T138+T149+T152+T163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5" t="s">
        <v>83</v>
      </c>
      <c r="AT134" s="216" t="s">
        <v>74</v>
      </c>
      <c r="AU134" s="216" t="s">
        <v>75</v>
      </c>
      <c r="AY134" s="215" t="s">
        <v>130</v>
      </c>
      <c r="BK134" s="217">
        <f>BK135+BK138+BK149+BK152+BK163</f>
        <v>0</v>
      </c>
    </row>
    <row r="135" s="11" customFormat="1" ht="22.8" customHeight="1">
      <c r="A135" s="11"/>
      <c r="B135" s="204"/>
      <c r="C135" s="205"/>
      <c r="D135" s="206" t="s">
        <v>74</v>
      </c>
      <c r="E135" s="257" t="s">
        <v>142</v>
      </c>
      <c r="F135" s="257" t="s">
        <v>337</v>
      </c>
      <c r="G135" s="205"/>
      <c r="H135" s="205"/>
      <c r="I135" s="208"/>
      <c r="J135" s="258">
        <f>BK135</f>
        <v>0</v>
      </c>
      <c r="K135" s="205"/>
      <c r="L135" s="210"/>
      <c r="M135" s="211"/>
      <c r="N135" s="212"/>
      <c r="O135" s="212"/>
      <c r="P135" s="213">
        <f>SUM(P136:P137)</f>
        <v>0</v>
      </c>
      <c r="Q135" s="212"/>
      <c r="R135" s="213">
        <f>SUM(R136:R137)</f>
        <v>1.1414249999999999</v>
      </c>
      <c r="S135" s="212"/>
      <c r="T135" s="214">
        <f>SUM(T136:T137)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15" t="s">
        <v>83</v>
      </c>
      <c r="AT135" s="216" t="s">
        <v>74</v>
      </c>
      <c r="AU135" s="216" t="s">
        <v>83</v>
      </c>
      <c r="AY135" s="215" t="s">
        <v>130</v>
      </c>
      <c r="BK135" s="217">
        <f>SUM(BK136:BK137)</f>
        <v>0</v>
      </c>
    </row>
    <row r="136" s="2" customFormat="1" ht="24.15" customHeight="1">
      <c r="A136" s="37"/>
      <c r="B136" s="38"/>
      <c r="C136" s="218" t="s">
        <v>338</v>
      </c>
      <c r="D136" s="218" t="s">
        <v>131</v>
      </c>
      <c r="E136" s="219" t="s">
        <v>339</v>
      </c>
      <c r="F136" s="220" t="s">
        <v>340</v>
      </c>
      <c r="G136" s="221" t="s">
        <v>341</v>
      </c>
      <c r="H136" s="222">
        <v>4.5</v>
      </c>
      <c r="I136" s="223"/>
      <c r="J136" s="224">
        <f>ROUND(I136*H136,2)</f>
        <v>0</v>
      </c>
      <c r="K136" s="220" t="s">
        <v>1</v>
      </c>
      <c r="L136" s="43"/>
      <c r="M136" s="225" t="s">
        <v>1</v>
      </c>
      <c r="N136" s="226" t="s">
        <v>40</v>
      </c>
      <c r="O136" s="90"/>
      <c r="P136" s="227">
        <f>O136*H136</f>
        <v>0</v>
      </c>
      <c r="Q136" s="227">
        <v>0.25364999999999999</v>
      </c>
      <c r="R136" s="227">
        <f>Q136*H136</f>
        <v>1.1414249999999999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141</v>
      </c>
      <c r="AT136" s="229" t="s">
        <v>131</v>
      </c>
      <c r="AU136" s="229" t="s">
        <v>85</v>
      </c>
      <c r="AY136" s="16" t="s">
        <v>130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83</v>
      </c>
      <c r="BK136" s="230">
        <f>ROUND(I136*H136,2)</f>
        <v>0</v>
      </c>
      <c r="BL136" s="16" t="s">
        <v>141</v>
      </c>
      <c r="BM136" s="229" t="s">
        <v>342</v>
      </c>
    </row>
    <row r="137" s="2" customFormat="1">
      <c r="A137" s="37"/>
      <c r="B137" s="38"/>
      <c r="C137" s="39"/>
      <c r="D137" s="231" t="s">
        <v>136</v>
      </c>
      <c r="E137" s="39"/>
      <c r="F137" s="232" t="s">
        <v>340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136</v>
      </c>
      <c r="AU137" s="16" t="s">
        <v>85</v>
      </c>
    </row>
    <row r="138" s="11" customFormat="1" ht="22.8" customHeight="1">
      <c r="A138" s="11"/>
      <c r="B138" s="204"/>
      <c r="C138" s="205"/>
      <c r="D138" s="206" t="s">
        <v>74</v>
      </c>
      <c r="E138" s="257" t="s">
        <v>145</v>
      </c>
      <c r="F138" s="257" t="s">
        <v>343</v>
      </c>
      <c r="G138" s="205"/>
      <c r="H138" s="205"/>
      <c r="I138" s="208"/>
      <c r="J138" s="258">
        <f>BK138</f>
        <v>0</v>
      </c>
      <c r="K138" s="205"/>
      <c r="L138" s="210"/>
      <c r="M138" s="211"/>
      <c r="N138" s="212"/>
      <c r="O138" s="212"/>
      <c r="P138" s="213">
        <f>SUM(P139:P148)</f>
        <v>0</v>
      </c>
      <c r="Q138" s="212"/>
      <c r="R138" s="213">
        <f>SUM(R139:R148)</f>
        <v>0.17847000000000002</v>
      </c>
      <c r="S138" s="212"/>
      <c r="T138" s="214">
        <f>SUM(T139:T148)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15" t="s">
        <v>83</v>
      </c>
      <c r="AT138" s="216" t="s">
        <v>74</v>
      </c>
      <c r="AU138" s="216" t="s">
        <v>83</v>
      </c>
      <c r="AY138" s="215" t="s">
        <v>130</v>
      </c>
      <c r="BK138" s="217">
        <f>SUM(BK139:BK148)</f>
        <v>0</v>
      </c>
    </row>
    <row r="139" s="2" customFormat="1" ht="24.15" customHeight="1">
      <c r="A139" s="37"/>
      <c r="B139" s="38"/>
      <c r="C139" s="218" t="s">
        <v>344</v>
      </c>
      <c r="D139" s="218" t="s">
        <v>131</v>
      </c>
      <c r="E139" s="219" t="s">
        <v>345</v>
      </c>
      <c r="F139" s="220" t="s">
        <v>346</v>
      </c>
      <c r="G139" s="221" t="s">
        <v>341</v>
      </c>
      <c r="H139" s="222">
        <v>4.5</v>
      </c>
      <c r="I139" s="223"/>
      <c r="J139" s="224">
        <f>ROUND(I139*H139,2)</f>
        <v>0</v>
      </c>
      <c r="K139" s="220" t="s">
        <v>1</v>
      </c>
      <c r="L139" s="43"/>
      <c r="M139" s="225" t="s">
        <v>1</v>
      </c>
      <c r="N139" s="226" t="s">
        <v>40</v>
      </c>
      <c r="O139" s="90"/>
      <c r="P139" s="227">
        <f>O139*H139</f>
        <v>0</v>
      </c>
      <c r="Q139" s="227">
        <v>0.00025999999999999998</v>
      </c>
      <c r="R139" s="227">
        <f>Q139*H139</f>
        <v>0.0011699999999999998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141</v>
      </c>
      <c r="AT139" s="229" t="s">
        <v>131</v>
      </c>
      <c r="AU139" s="229" t="s">
        <v>85</v>
      </c>
      <c r="AY139" s="16" t="s">
        <v>130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83</v>
      </c>
      <c r="BK139" s="230">
        <f>ROUND(I139*H139,2)</f>
        <v>0</v>
      </c>
      <c r="BL139" s="16" t="s">
        <v>141</v>
      </c>
      <c r="BM139" s="229" t="s">
        <v>347</v>
      </c>
    </row>
    <row r="140" s="2" customFormat="1">
      <c r="A140" s="37"/>
      <c r="B140" s="38"/>
      <c r="C140" s="39"/>
      <c r="D140" s="231" t="s">
        <v>136</v>
      </c>
      <c r="E140" s="39"/>
      <c r="F140" s="232" t="s">
        <v>346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136</v>
      </c>
      <c r="AU140" s="16" t="s">
        <v>85</v>
      </c>
    </row>
    <row r="141" s="2" customFormat="1" ht="37.8" customHeight="1">
      <c r="A141" s="37"/>
      <c r="B141" s="38"/>
      <c r="C141" s="218" t="s">
        <v>348</v>
      </c>
      <c r="D141" s="218" t="s">
        <v>131</v>
      </c>
      <c r="E141" s="219" t="s">
        <v>349</v>
      </c>
      <c r="F141" s="220" t="s">
        <v>350</v>
      </c>
      <c r="G141" s="221" t="s">
        <v>341</v>
      </c>
      <c r="H141" s="222">
        <v>4.5</v>
      </c>
      <c r="I141" s="223"/>
      <c r="J141" s="224">
        <f>ROUND(I141*H141,2)</f>
        <v>0</v>
      </c>
      <c r="K141" s="220" t="s">
        <v>1</v>
      </c>
      <c r="L141" s="43"/>
      <c r="M141" s="225" t="s">
        <v>1</v>
      </c>
      <c r="N141" s="226" t="s">
        <v>40</v>
      </c>
      <c r="O141" s="90"/>
      <c r="P141" s="227">
        <f>O141*H141</f>
        <v>0</v>
      </c>
      <c r="Q141" s="227">
        <v>0.015400000000000001</v>
      </c>
      <c r="R141" s="227">
        <f>Q141*H141</f>
        <v>0.0693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141</v>
      </c>
      <c r="AT141" s="229" t="s">
        <v>131</v>
      </c>
      <c r="AU141" s="229" t="s">
        <v>85</v>
      </c>
      <c r="AY141" s="16" t="s">
        <v>130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83</v>
      </c>
      <c r="BK141" s="230">
        <f>ROUND(I141*H141,2)</f>
        <v>0</v>
      </c>
      <c r="BL141" s="16" t="s">
        <v>141</v>
      </c>
      <c r="BM141" s="229" t="s">
        <v>351</v>
      </c>
    </row>
    <row r="142" s="2" customFormat="1">
      <c r="A142" s="37"/>
      <c r="B142" s="38"/>
      <c r="C142" s="39"/>
      <c r="D142" s="231" t="s">
        <v>136</v>
      </c>
      <c r="E142" s="39"/>
      <c r="F142" s="232" t="s">
        <v>350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136</v>
      </c>
      <c r="AU142" s="16" t="s">
        <v>85</v>
      </c>
    </row>
    <row r="143" s="2" customFormat="1" ht="33" customHeight="1">
      <c r="A143" s="37"/>
      <c r="B143" s="38"/>
      <c r="C143" s="218" t="s">
        <v>352</v>
      </c>
      <c r="D143" s="218" t="s">
        <v>131</v>
      </c>
      <c r="E143" s="219" t="s">
        <v>353</v>
      </c>
      <c r="F143" s="220" t="s">
        <v>354</v>
      </c>
      <c r="G143" s="221" t="s">
        <v>341</v>
      </c>
      <c r="H143" s="222">
        <v>4.5</v>
      </c>
      <c r="I143" s="223"/>
      <c r="J143" s="224">
        <f>ROUND(I143*H143,2)</f>
        <v>0</v>
      </c>
      <c r="K143" s="220" t="s">
        <v>1</v>
      </c>
      <c r="L143" s="43"/>
      <c r="M143" s="225" t="s">
        <v>1</v>
      </c>
      <c r="N143" s="226" t="s">
        <v>40</v>
      </c>
      <c r="O143" s="90"/>
      <c r="P143" s="227">
        <f>O143*H143</f>
        <v>0</v>
      </c>
      <c r="Q143" s="227">
        <v>0.0030000000000000001</v>
      </c>
      <c r="R143" s="227">
        <f>Q143*H143</f>
        <v>0.0135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141</v>
      </c>
      <c r="AT143" s="229" t="s">
        <v>131</v>
      </c>
      <c r="AU143" s="229" t="s">
        <v>85</v>
      </c>
      <c r="AY143" s="16" t="s">
        <v>130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83</v>
      </c>
      <c r="BK143" s="230">
        <f>ROUND(I143*H143,2)</f>
        <v>0</v>
      </c>
      <c r="BL143" s="16" t="s">
        <v>141</v>
      </c>
      <c r="BM143" s="229" t="s">
        <v>355</v>
      </c>
    </row>
    <row r="144" s="2" customFormat="1">
      <c r="A144" s="37"/>
      <c r="B144" s="38"/>
      <c r="C144" s="39"/>
      <c r="D144" s="231" t="s">
        <v>136</v>
      </c>
      <c r="E144" s="39"/>
      <c r="F144" s="232" t="s">
        <v>354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136</v>
      </c>
      <c r="AU144" s="16" t="s">
        <v>85</v>
      </c>
    </row>
    <row r="145" s="2" customFormat="1" ht="33" customHeight="1">
      <c r="A145" s="37"/>
      <c r="B145" s="38"/>
      <c r="C145" s="218" t="s">
        <v>356</v>
      </c>
      <c r="D145" s="218" t="s">
        <v>131</v>
      </c>
      <c r="E145" s="219" t="s">
        <v>357</v>
      </c>
      <c r="F145" s="220" t="s">
        <v>358</v>
      </c>
      <c r="G145" s="221" t="s">
        <v>341</v>
      </c>
      <c r="H145" s="222">
        <v>4.5</v>
      </c>
      <c r="I145" s="223"/>
      <c r="J145" s="224">
        <f>ROUND(I145*H145,2)</f>
        <v>0</v>
      </c>
      <c r="K145" s="220" t="s">
        <v>1</v>
      </c>
      <c r="L145" s="43"/>
      <c r="M145" s="225" t="s">
        <v>1</v>
      </c>
      <c r="N145" s="226" t="s">
        <v>40</v>
      </c>
      <c r="O145" s="90"/>
      <c r="P145" s="227">
        <f>O145*H145</f>
        <v>0</v>
      </c>
      <c r="Q145" s="227">
        <v>0.021000000000000001</v>
      </c>
      <c r="R145" s="227">
        <f>Q145*H145</f>
        <v>0.094500000000000001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141</v>
      </c>
      <c r="AT145" s="229" t="s">
        <v>131</v>
      </c>
      <c r="AU145" s="229" t="s">
        <v>85</v>
      </c>
      <c r="AY145" s="16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83</v>
      </c>
      <c r="BK145" s="230">
        <f>ROUND(I145*H145,2)</f>
        <v>0</v>
      </c>
      <c r="BL145" s="16" t="s">
        <v>141</v>
      </c>
      <c r="BM145" s="229" t="s">
        <v>359</v>
      </c>
    </row>
    <row r="146" s="2" customFormat="1">
      <c r="A146" s="37"/>
      <c r="B146" s="38"/>
      <c r="C146" s="39"/>
      <c r="D146" s="231" t="s">
        <v>136</v>
      </c>
      <c r="E146" s="39"/>
      <c r="F146" s="232" t="s">
        <v>358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136</v>
      </c>
      <c r="AU146" s="16" t="s">
        <v>85</v>
      </c>
    </row>
    <row r="147" s="2" customFormat="1" ht="37.8" customHeight="1">
      <c r="A147" s="37"/>
      <c r="B147" s="38"/>
      <c r="C147" s="218" t="s">
        <v>360</v>
      </c>
      <c r="D147" s="218" t="s">
        <v>131</v>
      </c>
      <c r="E147" s="219" t="s">
        <v>361</v>
      </c>
      <c r="F147" s="220" t="s">
        <v>362</v>
      </c>
      <c r="G147" s="221" t="s">
        <v>341</v>
      </c>
      <c r="H147" s="222">
        <v>4.5</v>
      </c>
      <c r="I147" s="223"/>
      <c r="J147" s="224">
        <f>ROUND(I147*H147,2)</f>
        <v>0</v>
      </c>
      <c r="K147" s="220" t="s">
        <v>1</v>
      </c>
      <c r="L147" s="43"/>
      <c r="M147" s="225" t="s">
        <v>1</v>
      </c>
      <c r="N147" s="226" t="s">
        <v>40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141</v>
      </c>
      <c r="AT147" s="229" t="s">
        <v>131</v>
      </c>
      <c r="AU147" s="229" t="s">
        <v>85</v>
      </c>
      <c r="AY147" s="16" t="s">
        <v>130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83</v>
      </c>
      <c r="BK147" s="230">
        <f>ROUND(I147*H147,2)</f>
        <v>0</v>
      </c>
      <c r="BL147" s="16" t="s">
        <v>141</v>
      </c>
      <c r="BM147" s="229" t="s">
        <v>363</v>
      </c>
    </row>
    <row r="148" s="2" customFormat="1">
      <c r="A148" s="37"/>
      <c r="B148" s="38"/>
      <c r="C148" s="39"/>
      <c r="D148" s="231" t="s">
        <v>136</v>
      </c>
      <c r="E148" s="39"/>
      <c r="F148" s="232" t="s">
        <v>362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136</v>
      </c>
      <c r="AU148" s="16" t="s">
        <v>85</v>
      </c>
    </row>
    <row r="149" s="11" customFormat="1" ht="22.8" customHeight="1">
      <c r="A149" s="11"/>
      <c r="B149" s="204"/>
      <c r="C149" s="205"/>
      <c r="D149" s="206" t="s">
        <v>74</v>
      </c>
      <c r="E149" s="257" t="s">
        <v>162</v>
      </c>
      <c r="F149" s="257" t="s">
        <v>364</v>
      </c>
      <c r="G149" s="205"/>
      <c r="H149" s="205"/>
      <c r="I149" s="208"/>
      <c r="J149" s="258">
        <f>BK149</f>
        <v>0</v>
      </c>
      <c r="K149" s="205"/>
      <c r="L149" s="210"/>
      <c r="M149" s="211"/>
      <c r="N149" s="212"/>
      <c r="O149" s="212"/>
      <c r="P149" s="213">
        <f>SUM(P150:P151)</f>
        <v>0</v>
      </c>
      <c r="Q149" s="212"/>
      <c r="R149" s="213">
        <f>SUM(R150:R151)</f>
        <v>0</v>
      </c>
      <c r="S149" s="212"/>
      <c r="T149" s="214">
        <f>SUM(T150:T151)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15" t="s">
        <v>83</v>
      </c>
      <c r="AT149" s="216" t="s">
        <v>74</v>
      </c>
      <c r="AU149" s="216" t="s">
        <v>83</v>
      </c>
      <c r="AY149" s="215" t="s">
        <v>130</v>
      </c>
      <c r="BK149" s="217">
        <f>SUM(BK150:BK151)</f>
        <v>0</v>
      </c>
    </row>
    <row r="150" s="2" customFormat="1" ht="16.5" customHeight="1">
      <c r="A150" s="37"/>
      <c r="B150" s="38"/>
      <c r="C150" s="218" t="s">
        <v>365</v>
      </c>
      <c r="D150" s="218" t="s">
        <v>131</v>
      </c>
      <c r="E150" s="219" t="s">
        <v>366</v>
      </c>
      <c r="F150" s="220" t="s">
        <v>367</v>
      </c>
      <c r="G150" s="221" t="s">
        <v>134</v>
      </c>
      <c r="H150" s="222">
        <v>176</v>
      </c>
      <c r="I150" s="223"/>
      <c r="J150" s="224">
        <f>ROUND(I150*H150,2)</f>
        <v>0</v>
      </c>
      <c r="K150" s="220" t="s">
        <v>1</v>
      </c>
      <c r="L150" s="43"/>
      <c r="M150" s="225" t="s">
        <v>1</v>
      </c>
      <c r="N150" s="226" t="s">
        <v>40</v>
      </c>
      <c r="O150" s="90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141</v>
      </c>
      <c r="AT150" s="229" t="s">
        <v>131</v>
      </c>
      <c r="AU150" s="229" t="s">
        <v>85</v>
      </c>
      <c r="AY150" s="16" t="s">
        <v>130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83</v>
      </c>
      <c r="BK150" s="230">
        <f>ROUND(I150*H150,2)</f>
        <v>0</v>
      </c>
      <c r="BL150" s="16" t="s">
        <v>141</v>
      </c>
      <c r="BM150" s="229" t="s">
        <v>368</v>
      </c>
    </row>
    <row r="151" s="2" customFormat="1">
      <c r="A151" s="37"/>
      <c r="B151" s="38"/>
      <c r="C151" s="39"/>
      <c r="D151" s="231" t="s">
        <v>136</v>
      </c>
      <c r="E151" s="39"/>
      <c r="F151" s="232" t="s">
        <v>367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136</v>
      </c>
      <c r="AU151" s="16" t="s">
        <v>85</v>
      </c>
    </row>
    <row r="152" s="11" customFormat="1" ht="22.8" customHeight="1">
      <c r="A152" s="11"/>
      <c r="B152" s="204"/>
      <c r="C152" s="205"/>
      <c r="D152" s="206" t="s">
        <v>74</v>
      </c>
      <c r="E152" s="257" t="s">
        <v>369</v>
      </c>
      <c r="F152" s="257" t="s">
        <v>370</v>
      </c>
      <c r="G152" s="205"/>
      <c r="H152" s="205"/>
      <c r="I152" s="208"/>
      <c r="J152" s="258">
        <f>BK152</f>
        <v>0</v>
      </c>
      <c r="K152" s="205"/>
      <c r="L152" s="210"/>
      <c r="M152" s="211"/>
      <c r="N152" s="212"/>
      <c r="O152" s="212"/>
      <c r="P152" s="213">
        <f>SUM(P153:P162)</f>
        <v>0</v>
      </c>
      <c r="Q152" s="212"/>
      <c r="R152" s="213">
        <f>SUM(R153:R162)</f>
        <v>0</v>
      </c>
      <c r="S152" s="212"/>
      <c r="T152" s="214">
        <f>SUM(T153:T162)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15" t="s">
        <v>83</v>
      </c>
      <c r="AT152" s="216" t="s">
        <v>74</v>
      </c>
      <c r="AU152" s="216" t="s">
        <v>83</v>
      </c>
      <c r="AY152" s="215" t="s">
        <v>130</v>
      </c>
      <c r="BK152" s="217">
        <f>SUM(BK153:BK162)</f>
        <v>0</v>
      </c>
    </row>
    <row r="153" s="2" customFormat="1" ht="24.15" customHeight="1">
      <c r="A153" s="37"/>
      <c r="B153" s="38"/>
      <c r="C153" s="218" t="s">
        <v>371</v>
      </c>
      <c r="D153" s="218" t="s">
        <v>131</v>
      </c>
      <c r="E153" s="219" t="s">
        <v>372</v>
      </c>
      <c r="F153" s="220" t="s">
        <v>373</v>
      </c>
      <c r="G153" s="221" t="s">
        <v>168</v>
      </c>
      <c r="H153" s="222">
        <v>2.073</v>
      </c>
      <c r="I153" s="223"/>
      <c r="J153" s="224">
        <f>ROUND(I153*H153,2)</f>
        <v>0</v>
      </c>
      <c r="K153" s="220" t="s">
        <v>1</v>
      </c>
      <c r="L153" s="43"/>
      <c r="M153" s="225" t="s">
        <v>1</v>
      </c>
      <c r="N153" s="226" t="s">
        <v>40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141</v>
      </c>
      <c r="AT153" s="229" t="s">
        <v>131</v>
      </c>
      <c r="AU153" s="229" t="s">
        <v>85</v>
      </c>
      <c r="AY153" s="16" t="s">
        <v>130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83</v>
      </c>
      <c r="BK153" s="230">
        <f>ROUND(I153*H153,2)</f>
        <v>0</v>
      </c>
      <c r="BL153" s="16" t="s">
        <v>141</v>
      </c>
      <c r="BM153" s="229" t="s">
        <v>374</v>
      </c>
    </row>
    <row r="154" s="2" customFormat="1">
      <c r="A154" s="37"/>
      <c r="B154" s="38"/>
      <c r="C154" s="39"/>
      <c r="D154" s="231" t="s">
        <v>136</v>
      </c>
      <c r="E154" s="39"/>
      <c r="F154" s="232" t="s">
        <v>373</v>
      </c>
      <c r="G154" s="39"/>
      <c r="H154" s="39"/>
      <c r="I154" s="233"/>
      <c r="J154" s="39"/>
      <c r="K154" s="39"/>
      <c r="L154" s="43"/>
      <c r="M154" s="234"/>
      <c r="N154" s="235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136</v>
      </c>
      <c r="AU154" s="16" t="s">
        <v>85</v>
      </c>
    </row>
    <row r="155" s="2" customFormat="1" ht="44.25" customHeight="1">
      <c r="A155" s="37"/>
      <c r="B155" s="38"/>
      <c r="C155" s="218" t="s">
        <v>375</v>
      </c>
      <c r="D155" s="218" t="s">
        <v>131</v>
      </c>
      <c r="E155" s="219" t="s">
        <v>376</v>
      </c>
      <c r="F155" s="220" t="s">
        <v>377</v>
      </c>
      <c r="G155" s="221" t="s">
        <v>168</v>
      </c>
      <c r="H155" s="222">
        <v>31.094999999999999</v>
      </c>
      <c r="I155" s="223"/>
      <c r="J155" s="224">
        <f>ROUND(I155*H155,2)</f>
        <v>0</v>
      </c>
      <c r="K155" s="220" t="s">
        <v>1</v>
      </c>
      <c r="L155" s="43"/>
      <c r="M155" s="225" t="s">
        <v>1</v>
      </c>
      <c r="N155" s="226" t="s">
        <v>40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141</v>
      </c>
      <c r="AT155" s="229" t="s">
        <v>131</v>
      </c>
      <c r="AU155" s="229" t="s">
        <v>85</v>
      </c>
      <c r="AY155" s="16" t="s">
        <v>130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83</v>
      </c>
      <c r="BK155" s="230">
        <f>ROUND(I155*H155,2)</f>
        <v>0</v>
      </c>
      <c r="BL155" s="16" t="s">
        <v>141</v>
      </c>
      <c r="BM155" s="229" t="s">
        <v>378</v>
      </c>
    </row>
    <row r="156" s="2" customFormat="1">
      <c r="A156" s="37"/>
      <c r="B156" s="38"/>
      <c r="C156" s="39"/>
      <c r="D156" s="231" t="s">
        <v>136</v>
      </c>
      <c r="E156" s="39"/>
      <c r="F156" s="232" t="s">
        <v>377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136</v>
      </c>
      <c r="AU156" s="16" t="s">
        <v>85</v>
      </c>
    </row>
    <row r="157" s="2" customFormat="1" ht="37.8" customHeight="1">
      <c r="A157" s="37"/>
      <c r="B157" s="38"/>
      <c r="C157" s="218" t="s">
        <v>379</v>
      </c>
      <c r="D157" s="218" t="s">
        <v>131</v>
      </c>
      <c r="E157" s="219" t="s">
        <v>380</v>
      </c>
      <c r="F157" s="220" t="s">
        <v>381</v>
      </c>
      <c r="G157" s="221" t="s">
        <v>168</v>
      </c>
      <c r="H157" s="222">
        <v>2.073</v>
      </c>
      <c r="I157" s="223"/>
      <c r="J157" s="224">
        <f>ROUND(I157*H157,2)</f>
        <v>0</v>
      </c>
      <c r="K157" s="220" t="s">
        <v>1</v>
      </c>
      <c r="L157" s="43"/>
      <c r="M157" s="225" t="s">
        <v>1</v>
      </c>
      <c r="N157" s="226" t="s">
        <v>40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141</v>
      </c>
      <c r="AT157" s="229" t="s">
        <v>131</v>
      </c>
      <c r="AU157" s="229" t="s">
        <v>85</v>
      </c>
      <c r="AY157" s="16" t="s">
        <v>130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83</v>
      </c>
      <c r="BK157" s="230">
        <f>ROUND(I157*H157,2)</f>
        <v>0</v>
      </c>
      <c r="BL157" s="16" t="s">
        <v>141</v>
      </c>
      <c r="BM157" s="229" t="s">
        <v>382</v>
      </c>
    </row>
    <row r="158" s="2" customFormat="1">
      <c r="A158" s="37"/>
      <c r="B158" s="38"/>
      <c r="C158" s="39"/>
      <c r="D158" s="231" t="s">
        <v>136</v>
      </c>
      <c r="E158" s="39"/>
      <c r="F158" s="232" t="s">
        <v>381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136</v>
      </c>
      <c r="AU158" s="16" t="s">
        <v>85</v>
      </c>
    </row>
    <row r="159" s="2" customFormat="1" ht="44.25" customHeight="1">
      <c r="A159" s="37"/>
      <c r="B159" s="38"/>
      <c r="C159" s="218" t="s">
        <v>383</v>
      </c>
      <c r="D159" s="218" t="s">
        <v>131</v>
      </c>
      <c r="E159" s="219" t="s">
        <v>384</v>
      </c>
      <c r="F159" s="220" t="s">
        <v>385</v>
      </c>
      <c r="G159" s="221" t="s">
        <v>168</v>
      </c>
      <c r="H159" s="222">
        <v>0.034000000000000002</v>
      </c>
      <c r="I159" s="223"/>
      <c r="J159" s="224">
        <f>ROUND(I159*H159,2)</f>
        <v>0</v>
      </c>
      <c r="K159" s="220" t="s">
        <v>1</v>
      </c>
      <c r="L159" s="43"/>
      <c r="M159" s="225" t="s">
        <v>1</v>
      </c>
      <c r="N159" s="226" t="s">
        <v>40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141</v>
      </c>
      <c r="AT159" s="229" t="s">
        <v>131</v>
      </c>
      <c r="AU159" s="229" t="s">
        <v>85</v>
      </c>
      <c r="AY159" s="16" t="s">
        <v>130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83</v>
      </c>
      <c r="BK159" s="230">
        <f>ROUND(I159*H159,2)</f>
        <v>0</v>
      </c>
      <c r="BL159" s="16" t="s">
        <v>141</v>
      </c>
      <c r="BM159" s="229" t="s">
        <v>386</v>
      </c>
    </row>
    <row r="160" s="2" customFormat="1">
      <c r="A160" s="37"/>
      <c r="B160" s="38"/>
      <c r="C160" s="39"/>
      <c r="D160" s="231" t="s">
        <v>136</v>
      </c>
      <c r="E160" s="39"/>
      <c r="F160" s="232" t="s">
        <v>385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136</v>
      </c>
      <c r="AU160" s="16" t="s">
        <v>85</v>
      </c>
    </row>
    <row r="161" s="2" customFormat="1" ht="44.25" customHeight="1">
      <c r="A161" s="37"/>
      <c r="B161" s="38"/>
      <c r="C161" s="218" t="s">
        <v>387</v>
      </c>
      <c r="D161" s="218" t="s">
        <v>131</v>
      </c>
      <c r="E161" s="219" t="s">
        <v>388</v>
      </c>
      <c r="F161" s="220" t="s">
        <v>389</v>
      </c>
      <c r="G161" s="221" t="s">
        <v>168</v>
      </c>
      <c r="H161" s="222">
        <v>0.13100000000000001</v>
      </c>
      <c r="I161" s="223"/>
      <c r="J161" s="224">
        <f>ROUND(I161*H161,2)</f>
        <v>0</v>
      </c>
      <c r="K161" s="220" t="s">
        <v>1</v>
      </c>
      <c r="L161" s="43"/>
      <c r="M161" s="225" t="s">
        <v>1</v>
      </c>
      <c r="N161" s="226" t="s">
        <v>40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141</v>
      </c>
      <c r="AT161" s="229" t="s">
        <v>131</v>
      </c>
      <c r="AU161" s="229" t="s">
        <v>85</v>
      </c>
      <c r="AY161" s="16" t="s">
        <v>130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83</v>
      </c>
      <c r="BK161" s="230">
        <f>ROUND(I161*H161,2)</f>
        <v>0</v>
      </c>
      <c r="BL161" s="16" t="s">
        <v>141</v>
      </c>
      <c r="BM161" s="229" t="s">
        <v>390</v>
      </c>
    </row>
    <row r="162" s="2" customFormat="1">
      <c r="A162" s="37"/>
      <c r="B162" s="38"/>
      <c r="C162" s="39"/>
      <c r="D162" s="231" t="s">
        <v>136</v>
      </c>
      <c r="E162" s="39"/>
      <c r="F162" s="232" t="s">
        <v>389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136</v>
      </c>
      <c r="AU162" s="16" t="s">
        <v>85</v>
      </c>
    </row>
    <row r="163" s="11" customFormat="1" ht="22.8" customHeight="1">
      <c r="A163" s="11"/>
      <c r="B163" s="204"/>
      <c r="C163" s="205"/>
      <c r="D163" s="206" t="s">
        <v>74</v>
      </c>
      <c r="E163" s="257" t="s">
        <v>391</v>
      </c>
      <c r="F163" s="257" t="s">
        <v>392</v>
      </c>
      <c r="G163" s="205"/>
      <c r="H163" s="205"/>
      <c r="I163" s="208"/>
      <c r="J163" s="258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</v>
      </c>
      <c r="S163" s="212"/>
      <c r="T163" s="214">
        <f>SUM(T164:T165)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15" t="s">
        <v>83</v>
      </c>
      <c r="AT163" s="216" t="s">
        <v>74</v>
      </c>
      <c r="AU163" s="216" t="s">
        <v>83</v>
      </c>
      <c r="AY163" s="215" t="s">
        <v>130</v>
      </c>
      <c r="BK163" s="217">
        <f>SUM(BK164:BK165)</f>
        <v>0</v>
      </c>
    </row>
    <row r="164" s="2" customFormat="1" ht="55.5" customHeight="1">
      <c r="A164" s="37"/>
      <c r="B164" s="38"/>
      <c r="C164" s="218" t="s">
        <v>393</v>
      </c>
      <c r="D164" s="218" t="s">
        <v>131</v>
      </c>
      <c r="E164" s="219" t="s">
        <v>394</v>
      </c>
      <c r="F164" s="220" t="s">
        <v>395</v>
      </c>
      <c r="G164" s="221" t="s">
        <v>168</v>
      </c>
      <c r="H164" s="222">
        <v>1.3200000000000001</v>
      </c>
      <c r="I164" s="223"/>
      <c r="J164" s="224">
        <f>ROUND(I164*H164,2)</f>
        <v>0</v>
      </c>
      <c r="K164" s="220" t="s">
        <v>1</v>
      </c>
      <c r="L164" s="43"/>
      <c r="M164" s="225" t="s">
        <v>1</v>
      </c>
      <c r="N164" s="226" t="s">
        <v>40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141</v>
      </c>
      <c r="AT164" s="229" t="s">
        <v>131</v>
      </c>
      <c r="AU164" s="229" t="s">
        <v>85</v>
      </c>
      <c r="AY164" s="16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83</v>
      </c>
      <c r="BK164" s="230">
        <f>ROUND(I164*H164,2)</f>
        <v>0</v>
      </c>
      <c r="BL164" s="16" t="s">
        <v>141</v>
      </c>
      <c r="BM164" s="229" t="s">
        <v>396</v>
      </c>
    </row>
    <row r="165" s="2" customFormat="1">
      <c r="A165" s="37"/>
      <c r="B165" s="38"/>
      <c r="C165" s="39"/>
      <c r="D165" s="231" t="s">
        <v>136</v>
      </c>
      <c r="E165" s="39"/>
      <c r="F165" s="232" t="s">
        <v>395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136</v>
      </c>
      <c r="AU165" s="16" t="s">
        <v>85</v>
      </c>
    </row>
    <row r="166" s="11" customFormat="1" ht="25.92" customHeight="1">
      <c r="A166" s="11"/>
      <c r="B166" s="204"/>
      <c r="C166" s="205"/>
      <c r="D166" s="206" t="s">
        <v>74</v>
      </c>
      <c r="E166" s="207" t="s">
        <v>170</v>
      </c>
      <c r="F166" s="207" t="s">
        <v>171</v>
      </c>
      <c r="G166" s="205"/>
      <c r="H166" s="205"/>
      <c r="I166" s="208"/>
      <c r="J166" s="209">
        <f>BK166</f>
        <v>0</v>
      </c>
      <c r="K166" s="205"/>
      <c r="L166" s="210"/>
      <c r="M166" s="211"/>
      <c r="N166" s="212"/>
      <c r="O166" s="212"/>
      <c r="P166" s="213">
        <f>P167+P300+P308+P311+P319+P334</f>
        <v>0</v>
      </c>
      <c r="Q166" s="212"/>
      <c r="R166" s="213">
        <f>R167+R300+R308+R311+R319+R334</f>
        <v>3.2449099999999995</v>
      </c>
      <c r="S166" s="212"/>
      <c r="T166" s="214">
        <f>T167+T300+T308+T311+T319+T334</f>
        <v>2.0732200000000001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15" t="s">
        <v>85</v>
      </c>
      <c r="AT166" s="216" t="s">
        <v>74</v>
      </c>
      <c r="AU166" s="216" t="s">
        <v>75</v>
      </c>
      <c r="AY166" s="215" t="s">
        <v>130</v>
      </c>
      <c r="BK166" s="217">
        <f>BK167+BK300+BK308+BK311+BK319+BK334</f>
        <v>0</v>
      </c>
    </row>
    <row r="167" s="11" customFormat="1" ht="22.8" customHeight="1">
      <c r="A167" s="11"/>
      <c r="B167" s="204"/>
      <c r="C167" s="205"/>
      <c r="D167" s="206" t="s">
        <v>74</v>
      </c>
      <c r="E167" s="257" t="s">
        <v>397</v>
      </c>
      <c r="F167" s="257" t="s">
        <v>398</v>
      </c>
      <c r="G167" s="205"/>
      <c r="H167" s="205"/>
      <c r="I167" s="208"/>
      <c r="J167" s="258">
        <f>BK167</f>
        <v>0</v>
      </c>
      <c r="K167" s="205"/>
      <c r="L167" s="210"/>
      <c r="M167" s="211"/>
      <c r="N167" s="212"/>
      <c r="O167" s="212"/>
      <c r="P167" s="213">
        <f>SUM(P168:P299)</f>
        <v>0</v>
      </c>
      <c r="Q167" s="212"/>
      <c r="R167" s="213">
        <f>SUM(R168:R299)</f>
        <v>3.1304599999999994</v>
      </c>
      <c r="S167" s="212"/>
      <c r="T167" s="214">
        <f>SUM(T168:T299)</f>
        <v>2.0732200000000001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15" t="s">
        <v>85</v>
      </c>
      <c r="AT167" s="216" t="s">
        <v>74</v>
      </c>
      <c r="AU167" s="216" t="s">
        <v>83</v>
      </c>
      <c r="AY167" s="215" t="s">
        <v>130</v>
      </c>
      <c r="BK167" s="217">
        <f>SUM(BK168:BK299)</f>
        <v>0</v>
      </c>
    </row>
    <row r="168" s="2" customFormat="1" ht="24.15" customHeight="1">
      <c r="A168" s="37"/>
      <c r="B168" s="38"/>
      <c r="C168" s="236" t="s">
        <v>204</v>
      </c>
      <c r="D168" s="236" t="s">
        <v>137</v>
      </c>
      <c r="E168" s="237" t="s">
        <v>399</v>
      </c>
      <c r="F168" s="238" t="s">
        <v>400</v>
      </c>
      <c r="G168" s="239" t="s">
        <v>134</v>
      </c>
      <c r="H168" s="240">
        <v>250</v>
      </c>
      <c r="I168" s="241"/>
      <c r="J168" s="242">
        <f>ROUND(I168*H168,2)</f>
        <v>0</v>
      </c>
      <c r="K168" s="238" t="s">
        <v>1</v>
      </c>
      <c r="L168" s="243"/>
      <c r="M168" s="244" t="s">
        <v>1</v>
      </c>
      <c r="N168" s="245" t="s">
        <v>40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140</v>
      </c>
      <c r="AT168" s="229" t="s">
        <v>137</v>
      </c>
      <c r="AU168" s="229" t="s">
        <v>85</v>
      </c>
      <c r="AY168" s="16" t="s">
        <v>130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83</v>
      </c>
      <c r="BK168" s="230">
        <f>ROUND(I168*H168,2)</f>
        <v>0</v>
      </c>
      <c r="BL168" s="16" t="s">
        <v>135</v>
      </c>
      <c r="BM168" s="229" t="s">
        <v>401</v>
      </c>
    </row>
    <row r="169" s="2" customFormat="1">
      <c r="A169" s="37"/>
      <c r="B169" s="38"/>
      <c r="C169" s="39"/>
      <c r="D169" s="231" t="s">
        <v>136</v>
      </c>
      <c r="E169" s="39"/>
      <c r="F169" s="232" t="s">
        <v>400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136</v>
      </c>
      <c r="AU169" s="16" t="s">
        <v>85</v>
      </c>
    </row>
    <row r="170" s="2" customFormat="1">
      <c r="A170" s="37"/>
      <c r="B170" s="38"/>
      <c r="C170" s="39"/>
      <c r="D170" s="231" t="s">
        <v>318</v>
      </c>
      <c r="E170" s="39"/>
      <c r="F170" s="251" t="s">
        <v>402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318</v>
      </c>
      <c r="AU170" s="16" t="s">
        <v>85</v>
      </c>
    </row>
    <row r="171" s="2" customFormat="1" ht="24.15" customHeight="1">
      <c r="A171" s="37"/>
      <c r="B171" s="38"/>
      <c r="C171" s="218" t="s">
        <v>403</v>
      </c>
      <c r="D171" s="218" t="s">
        <v>131</v>
      </c>
      <c r="E171" s="219" t="s">
        <v>404</v>
      </c>
      <c r="F171" s="220" t="s">
        <v>405</v>
      </c>
      <c r="G171" s="221" t="s">
        <v>203</v>
      </c>
      <c r="H171" s="222">
        <v>8</v>
      </c>
      <c r="I171" s="223"/>
      <c r="J171" s="224">
        <f>ROUND(I171*H171,2)</f>
        <v>0</v>
      </c>
      <c r="K171" s="220" t="s">
        <v>1</v>
      </c>
      <c r="L171" s="43"/>
      <c r="M171" s="225" t="s">
        <v>1</v>
      </c>
      <c r="N171" s="226" t="s">
        <v>40</v>
      </c>
      <c r="O171" s="90"/>
      <c r="P171" s="227">
        <f>O171*H171</f>
        <v>0</v>
      </c>
      <c r="Q171" s="227">
        <v>0.01188</v>
      </c>
      <c r="R171" s="227">
        <f>Q171*H171</f>
        <v>0.095039999999999999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135</v>
      </c>
      <c r="AT171" s="229" t="s">
        <v>131</v>
      </c>
      <c r="AU171" s="229" t="s">
        <v>85</v>
      </c>
      <c r="AY171" s="16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83</v>
      </c>
      <c r="BK171" s="230">
        <f>ROUND(I171*H171,2)</f>
        <v>0</v>
      </c>
      <c r="BL171" s="16" t="s">
        <v>135</v>
      </c>
      <c r="BM171" s="229" t="s">
        <v>406</v>
      </c>
    </row>
    <row r="172" s="2" customFormat="1">
      <c r="A172" s="37"/>
      <c r="B172" s="38"/>
      <c r="C172" s="39"/>
      <c r="D172" s="231" t="s">
        <v>136</v>
      </c>
      <c r="E172" s="39"/>
      <c r="F172" s="232" t="s">
        <v>405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85</v>
      </c>
    </row>
    <row r="173" s="2" customFormat="1" ht="24.15" customHeight="1">
      <c r="A173" s="37"/>
      <c r="B173" s="38"/>
      <c r="C173" s="218" t="s">
        <v>83</v>
      </c>
      <c r="D173" s="218" t="s">
        <v>131</v>
      </c>
      <c r="E173" s="219" t="s">
        <v>407</v>
      </c>
      <c r="F173" s="220" t="s">
        <v>408</v>
      </c>
      <c r="G173" s="221" t="s">
        <v>177</v>
      </c>
      <c r="H173" s="222">
        <v>25</v>
      </c>
      <c r="I173" s="223"/>
      <c r="J173" s="224">
        <f>ROUND(I173*H173,2)</f>
        <v>0</v>
      </c>
      <c r="K173" s="220" t="s">
        <v>1</v>
      </c>
      <c r="L173" s="43"/>
      <c r="M173" s="225" t="s">
        <v>1</v>
      </c>
      <c r="N173" s="226" t="s">
        <v>40</v>
      </c>
      <c r="O173" s="90"/>
      <c r="P173" s="227">
        <f>O173*H173</f>
        <v>0</v>
      </c>
      <c r="Q173" s="227">
        <v>0</v>
      </c>
      <c r="R173" s="227">
        <f>Q173*H173</f>
        <v>0</v>
      </c>
      <c r="S173" s="227">
        <v>0.0021299999999999999</v>
      </c>
      <c r="T173" s="228">
        <f>S173*H173</f>
        <v>0.053249999999999999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135</v>
      </c>
      <c r="AT173" s="229" t="s">
        <v>131</v>
      </c>
      <c r="AU173" s="229" t="s">
        <v>85</v>
      </c>
      <c r="AY173" s="16" t="s">
        <v>130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83</v>
      </c>
      <c r="BK173" s="230">
        <f>ROUND(I173*H173,2)</f>
        <v>0</v>
      </c>
      <c r="BL173" s="16" t="s">
        <v>135</v>
      </c>
      <c r="BM173" s="229" t="s">
        <v>409</v>
      </c>
    </row>
    <row r="174" s="2" customFormat="1">
      <c r="A174" s="37"/>
      <c r="B174" s="38"/>
      <c r="C174" s="39"/>
      <c r="D174" s="231" t="s">
        <v>136</v>
      </c>
      <c r="E174" s="39"/>
      <c r="F174" s="232" t="s">
        <v>408</v>
      </c>
      <c r="G174" s="39"/>
      <c r="H174" s="39"/>
      <c r="I174" s="233"/>
      <c r="J174" s="39"/>
      <c r="K174" s="39"/>
      <c r="L174" s="43"/>
      <c r="M174" s="234"/>
      <c r="N174" s="235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136</v>
      </c>
      <c r="AU174" s="16" t="s">
        <v>85</v>
      </c>
    </row>
    <row r="175" s="2" customFormat="1" ht="24.15" customHeight="1">
      <c r="A175" s="37"/>
      <c r="B175" s="38"/>
      <c r="C175" s="218" t="s">
        <v>85</v>
      </c>
      <c r="D175" s="218" t="s">
        <v>131</v>
      </c>
      <c r="E175" s="219" t="s">
        <v>410</v>
      </c>
      <c r="F175" s="220" t="s">
        <v>411</v>
      </c>
      <c r="G175" s="221" t="s">
        <v>177</v>
      </c>
      <c r="H175" s="222">
        <v>195</v>
      </c>
      <c r="I175" s="223"/>
      <c r="J175" s="224">
        <f>ROUND(I175*H175,2)</f>
        <v>0</v>
      </c>
      <c r="K175" s="220" t="s">
        <v>1</v>
      </c>
      <c r="L175" s="43"/>
      <c r="M175" s="225" t="s">
        <v>1</v>
      </c>
      <c r="N175" s="226" t="s">
        <v>40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0.0049699999999999996</v>
      </c>
      <c r="T175" s="228">
        <f>S175*H175</f>
        <v>0.96914999999999996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135</v>
      </c>
      <c r="AT175" s="229" t="s">
        <v>131</v>
      </c>
      <c r="AU175" s="229" t="s">
        <v>85</v>
      </c>
      <c r="AY175" s="16" t="s">
        <v>130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83</v>
      </c>
      <c r="BK175" s="230">
        <f>ROUND(I175*H175,2)</f>
        <v>0</v>
      </c>
      <c r="BL175" s="16" t="s">
        <v>135</v>
      </c>
      <c r="BM175" s="229" t="s">
        <v>412</v>
      </c>
    </row>
    <row r="176" s="2" customFormat="1">
      <c r="A176" s="37"/>
      <c r="B176" s="38"/>
      <c r="C176" s="39"/>
      <c r="D176" s="231" t="s">
        <v>136</v>
      </c>
      <c r="E176" s="39"/>
      <c r="F176" s="232" t="s">
        <v>411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136</v>
      </c>
      <c r="AU176" s="16" t="s">
        <v>85</v>
      </c>
    </row>
    <row r="177" s="2" customFormat="1" ht="24.15" customHeight="1">
      <c r="A177" s="37"/>
      <c r="B177" s="38"/>
      <c r="C177" s="218" t="s">
        <v>142</v>
      </c>
      <c r="D177" s="218" t="s">
        <v>131</v>
      </c>
      <c r="E177" s="219" t="s">
        <v>413</v>
      </c>
      <c r="F177" s="220" t="s">
        <v>414</v>
      </c>
      <c r="G177" s="221" t="s">
        <v>177</v>
      </c>
      <c r="H177" s="222">
        <v>85</v>
      </c>
      <c r="I177" s="223"/>
      <c r="J177" s="224">
        <f>ROUND(I177*H177,2)</f>
        <v>0</v>
      </c>
      <c r="K177" s="220" t="s">
        <v>1</v>
      </c>
      <c r="L177" s="43"/>
      <c r="M177" s="225" t="s">
        <v>1</v>
      </c>
      <c r="N177" s="226" t="s">
        <v>40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0.0067000000000000002</v>
      </c>
      <c r="T177" s="228">
        <f>S177*H177</f>
        <v>0.56950000000000001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135</v>
      </c>
      <c r="AT177" s="229" t="s">
        <v>131</v>
      </c>
      <c r="AU177" s="229" t="s">
        <v>85</v>
      </c>
      <c r="AY177" s="16" t="s">
        <v>130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83</v>
      </c>
      <c r="BK177" s="230">
        <f>ROUND(I177*H177,2)</f>
        <v>0</v>
      </c>
      <c r="BL177" s="16" t="s">
        <v>135</v>
      </c>
      <c r="BM177" s="229" t="s">
        <v>415</v>
      </c>
    </row>
    <row r="178" s="2" customFormat="1">
      <c r="A178" s="37"/>
      <c r="B178" s="38"/>
      <c r="C178" s="39"/>
      <c r="D178" s="231" t="s">
        <v>136</v>
      </c>
      <c r="E178" s="39"/>
      <c r="F178" s="232" t="s">
        <v>414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136</v>
      </c>
      <c r="AU178" s="16" t="s">
        <v>85</v>
      </c>
    </row>
    <row r="179" s="2" customFormat="1" ht="37.8" customHeight="1">
      <c r="A179" s="37"/>
      <c r="B179" s="38"/>
      <c r="C179" s="218" t="s">
        <v>184</v>
      </c>
      <c r="D179" s="218" t="s">
        <v>131</v>
      </c>
      <c r="E179" s="219" t="s">
        <v>416</v>
      </c>
      <c r="F179" s="220" t="s">
        <v>417</v>
      </c>
      <c r="G179" s="221" t="s">
        <v>134</v>
      </c>
      <c r="H179" s="222">
        <v>1</v>
      </c>
      <c r="I179" s="223"/>
      <c r="J179" s="224">
        <f>ROUND(I179*H179,2)</f>
        <v>0</v>
      </c>
      <c r="K179" s="220" t="s">
        <v>1</v>
      </c>
      <c r="L179" s="43"/>
      <c r="M179" s="225" t="s">
        <v>1</v>
      </c>
      <c r="N179" s="226" t="s">
        <v>40</v>
      </c>
      <c r="O179" s="90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135</v>
      </c>
      <c r="AT179" s="229" t="s">
        <v>131</v>
      </c>
      <c r="AU179" s="229" t="s">
        <v>85</v>
      </c>
      <c r="AY179" s="16" t="s">
        <v>130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83</v>
      </c>
      <c r="BK179" s="230">
        <f>ROUND(I179*H179,2)</f>
        <v>0</v>
      </c>
      <c r="BL179" s="16" t="s">
        <v>135</v>
      </c>
      <c r="BM179" s="229" t="s">
        <v>418</v>
      </c>
    </row>
    <row r="180" s="2" customFormat="1">
      <c r="A180" s="37"/>
      <c r="B180" s="38"/>
      <c r="C180" s="39"/>
      <c r="D180" s="231" t="s">
        <v>136</v>
      </c>
      <c r="E180" s="39"/>
      <c r="F180" s="232" t="s">
        <v>417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136</v>
      </c>
      <c r="AU180" s="16" t="s">
        <v>85</v>
      </c>
    </row>
    <row r="181" s="2" customFormat="1" ht="37.8" customHeight="1">
      <c r="A181" s="37"/>
      <c r="B181" s="38"/>
      <c r="C181" s="218" t="s">
        <v>159</v>
      </c>
      <c r="D181" s="218" t="s">
        <v>131</v>
      </c>
      <c r="E181" s="219" t="s">
        <v>419</v>
      </c>
      <c r="F181" s="220" t="s">
        <v>420</v>
      </c>
      <c r="G181" s="221" t="s">
        <v>134</v>
      </c>
      <c r="H181" s="222">
        <v>1</v>
      </c>
      <c r="I181" s="223"/>
      <c r="J181" s="224">
        <f>ROUND(I181*H181,2)</f>
        <v>0</v>
      </c>
      <c r="K181" s="220" t="s">
        <v>1</v>
      </c>
      <c r="L181" s="43"/>
      <c r="M181" s="225" t="s">
        <v>1</v>
      </c>
      <c r="N181" s="226" t="s">
        <v>40</v>
      </c>
      <c r="O181" s="90"/>
      <c r="P181" s="227">
        <f>O181*H181</f>
        <v>0</v>
      </c>
      <c r="Q181" s="227">
        <v>0.0011999999999999999</v>
      </c>
      <c r="R181" s="227">
        <f>Q181*H181</f>
        <v>0.0011999999999999999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135</v>
      </c>
      <c r="AT181" s="229" t="s">
        <v>131</v>
      </c>
      <c r="AU181" s="229" t="s">
        <v>85</v>
      </c>
      <c r="AY181" s="16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83</v>
      </c>
      <c r="BK181" s="230">
        <f>ROUND(I181*H181,2)</f>
        <v>0</v>
      </c>
      <c r="BL181" s="16" t="s">
        <v>135</v>
      </c>
      <c r="BM181" s="229" t="s">
        <v>421</v>
      </c>
    </row>
    <row r="182" s="2" customFormat="1">
      <c r="A182" s="37"/>
      <c r="B182" s="38"/>
      <c r="C182" s="39"/>
      <c r="D182" s="231" t="s">
        <v>136</v>
      </c>
      <c r="E182" s="39"/>
      <c r="F182" s="232" t="s">
        <v>420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136</v>
      </c>
      <c r="AU182" s="16" t="s">
        <v>85</v>
      </c>
    </row>
    <row r="183" s="2" customFormat="1" ht="16.5" customHeight="1">
      <c r="A183" s="37"/>
      <c r="B183" s="38"/>
      <c r="C183" s="218" t="s">
        <v>141</v>
      </c>
      <c r="D183" s="218" t="s">
        <v>131</v>
      </c>
      <c r="E183" s="219" t="s">
        <v>422</v>
      </c>
      <c r="F183" s="220" t="s">
        <v>423</v>
      </c>
      <c r="G183" s="221" t="s">
        <v>177</v>
      </c>
      <c r="H183" s="222">
        <v>120</v>
      </c>
      <c r="I183" s="223"/>
      <c r="J183" s="224">
        <f>ROUND(I183*H183,2)</f>
        <v>0</v>
      </c>
      <c r="K183" s="220" t="s">
        <v>1</v>
      </c>
      <c r="L183" s="43"/>
      <c r="M183" s="225" t="s">
        <v>1</v>
      </c>
      <c r="N183" s="226" t="s">
        <v>40</v>
      </c>
      <c r="O183" s="90"/>
      <c r="P183" s="227">
        <f>O183*H183</f>
        <v>0</v>
      </c>
      <c r="Q183" s="227">
        <v>0</v>
      </c>
      <c r="R183" s="227">
        <f>Q183*H183</f>
        <v>0</v>
      </c>
      <c r="S183" s="227">
        <v>0.00027999999999999998</v>
      </c>
      <c r="T183" s="228">
        <f>S183*H183</f>
        <v>0.033599999999999998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135</v>
      </c>
      <c r="AT183" s="229" t="s">
        <v>131</v>
      </c>
      <c r="AU183" s="229" t="s">
        <v>85</v>
      </c>
      <c r="AY183" s="16" t="s">
        <v>130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83</v>
      </c>
      <c r="BK183" s="230">
        <f>ROUND(I183*H183,2)</f>
        <v>0</v>
      </c>
      <c r="BL183" s="16" t="s">
        <v>135</v>
      </c>
      <c r="BM183" s="229" t="s">
        <v>424</v>
      </c>
    </row>
    <row r="184" s="2" customFormat="1">
      <c r="A184" s="37"/>
      <c r="B184" s="38"/>
      <c r="C184" s="39"/>
      <c r="D184" s="231" t="s">
        <v>136</v>
      </c>
      <c r="E184" s="39"/>
      <c r="F184" s="232" t="s">
        <v>423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136</v>
      </c>
      <c r="AU184" s="16" t="s">
        <v>85</v>
      </c>
    </row>
    <row r="185" s="2" customFormat="1" ht="24.15" customHeight="1">
      <c r="A185" s="37"/>
      <c r="B185" s="38"/>
      <c r="C185" s="218" t="s">
        <v>174</v>
      </c>
      <c r="D185" s="218" t="s">
        <v>131</v>
      </c>
      <c r="E185" s="219" t="s">
        <v>425</v>
      </c>
      <c r="F185" s="220" t="s">
        <v>426</v>
      </c>
      <c r="G185" s="221" t="s">
        <v>134</v>
      </c>
      <c r="H185" s="222">
        <v>96</v>
      </c>
      <c r="I185" s="223"/>
      <c r="J185" s="224">
        <f>ROUND(I185*H185,2)</f>
        <v>0</v>
      </c>
      <c r="K185" s="220" t="s">
        <v>1</v>
      </c>
      <c r="L185" s="43"/>
      <c r="M185" s="225" t="s">
        <v>1</v>
      </c>
      <c r="N185" s="226" t="s">
        <v>40</v>
      </c>
      <c r="O185" s="90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135</v>
      </c>
      <c r="AT185" s="229" t="s">
        <v>131</v>
      </c>
      <c r="AU185" s="229" t="s">
        <v>85</v>
      </c>
      <c r="AY185" s="16" t="s">
        <v>130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83</v>
      </c>
      <c r="BK185" s="230">
        <f>ROUND(I185*H185,2)</f>
        <v>0</v>
      </c>
      <c r="BL185" s="16" t="s">
        <v>135</v>
      </c>
      <c r="BM185" s="229" t="s">
        <v>427</v>
      </c>
    </row>
    <row r="186" s="2" customFormat="1">
      <c r="A186" s="37"/>
      <c r="B186" s="38"/>
      <c r="C186" s="39"/>
      <c r="D186" s="231" t="s">
        <v>136</v>
      </c>
      <c r="E186" s="39"/>
      <c r="F186" s="232" t="s">
        <v>426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136</v>
      </c>
      <c r="AU186" s="16" t="s">
        <v>85</v>
      </c>
    </row>
    <row r="187" s="2" customFormat="1" ht="24.15" customHeight="1">
      <c r="A187" s="37"/>
      <c r="B187" s="38"/>
      <c r="C187" s="218" t="s">
        <v>155</v>
      </c>
      <c r="D187" s="218" t="s">
        <v>131</v>
      </c>
      <c r="E187" s="219" t="s">
        <v>428</v>
      </c>
      <c r="F187" s="220" t="s">
        <v>429</v>
      </c>
      <c r="G187" s="221" t="s">
        <v>134</v>
      </c>
      <c r="H187" s="222">
        <v>96</v>
      </c>
      <c r="I187" s="223"/>
      <c r="J187" s="224">
        <f>ROUND(I187*H187,2)</f>
        <v>0</v>
      </c>
      <c r="K187" s="220" t="s">
        <v>1</v>
      </c>
      <c r="L187" s="43"/>
      <c r="M187" s="225" t="s">
        <v>1</v>
      </c>
      <c r="N187" s="226" t="s">
        <v>40</v>
      </c>
      <c r="O187" s="90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135</v>
      </c>
      <c r="AT187" s="229" t="s">
        <v>131</v>
      </c>
      <c r="AU187" s="229" t="s">
        <v>85</v>
      </c>
      <c r="AY187" s="16" t="s">
        <v>130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83</v>
      </c>
      <c r="BK187" s="230">
        <f>ROUND(I187*H187,2)</f>
        <v>0</v>
      </c>
      <c r="BL187" s="16" t="s">
        <v>135</v>
      </c>
      <c r="BM187" s="229" t="s">
        <v>430</v>
      </c>
    </row>
    <row r="188" s="2" customFormat="1">
      <c r="A188" s="37"/>
      <c r="B188" s="38"/>
      <c r="C188" s="39"/>
      <c r="D188" s="231" t="s">
        <v>136</v>
      </c>
      <c r="E188" s="39"/>
      <c r="F188" s="232" t="s">
        <v>429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136</v>
      </c>
      <c r="AU188" s="16" t="s">
        <v>85</v>
      </c>
    </row>
    <row r="189" s="2" customFormat="1" ht="33" customHeight="1">
      <c r="A189" s="37"/>
      <c r="B189" s="38"/>
      <c r="C189" s="218" t="s">
        <v>8</v>
      </c>
      <c r="D189" s="218" t="s">
        <v>131</v>
      </c>
      <c r="E189" s="219" t="s">
        <v>431</v>
      </c>
      <c r="F189" s="220" t="s">
        <v>432</v>
      </c>
      <c r="G189" s="221" t="s">
        <v>177</v>
      </c>
      <c r="H189" s="222">
        <v>190</v>
      </c>
      <c r="I189" s="223"/>
      <c r="J189" s="224">
        <f>ROUND(I189*H189,2)</f>
        <v>0</v>
      </c>
      <c r="K189" s="220" t="s">
        <v>1</v>
      </c>
      <c r="L189" s="43"/>
      <c r="M189" s="225" t="s">
        <v>1</v>
      </c>
      <c r="N189" s="226" t="s">
        <v>40</v>
      </c>
      <c r="O189" s="90"/>
      <c r="P189" s="227">
        <f>O189*H189</f>
        <v>0</v>
      </c>
      <c r="Q189" s="227">
        <v>0.00072999999999999996</v>
      </c>
      <c r="R189" s="227">
        <f>Q189*H189</f>
        <v>0.13869999999999999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135</v>
      </c>
      <c r="AT189" s="229" t="s">
        <v>131</v>
      </c>
      <c r="AU189" s="229" t="s">
        <v>85</v>
      </c>
      <c r="AY189" s="16" t="s">
        <v>130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83</v>
      </c>
      <c r="BK189" s="230">
        <f>ROUND(I189*H189,2)</f>
        <v>0</v>
      </c>
      <c r="BL189" s="16" t="s">
        <v>135</v>
      </c>
      <c r="BM189" s="229" t="s">
        <v>433</v>
      </c>
    </row>
    <row r="190" s="2" customFormat="1">
      <c r="A190" s="37"/>
      <c r="B190" s="38"/>
      <c r="C190" s="39"/>
      <c r="D190" s="231" t="s">
        <v>136</v>
      </c>
      <c r="E190" s="39"/>
      <c r="F190" s="232" t="s">
        <v>432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85</v>
      </c>
    </row>
    <row r="191" s="2" customFormat="1" ht="33" customHeight="1">
      <c r="A191" s="37"/>
      <c r="B191" s="38"/>
      <c r="C191" s="218" t="s">
        <v>135</v>
      </c>
      <c r="D191" s="218" t="s">
        <v>131</v>
      </c>
      <c r="E191" s="219" t="s">
        <v>434</v>
      </c>
      <c r="F191" s="220" t="s">
        <v>435</v>
      </c>
      <c r="G191" s="221" t="s">
        <v>177</v>
      </c>
      <c r="H191" s="222">
        <v>240</v>
      </c>
      <c r="I191" s="223"/>
      <c r="J191" s="224">
        <f>ROUND(I191*H191,2)</f>
        <v>0</v>
      </c>
      <c r="K191" s="220" t="s">
        <v>1</v>
      </c>
      <c r="L191" s="43"/>
      <c r="M191" s="225" t="s">
        <v>1</v>
      </c>
      <c r="N191" s="226" t="s">
        <v>40</v>
      </c>
      <c r="O191" s="90"/>
      <c r="P191" s="227">
        <f>O191*H191</f>
        <v>0</v>
      </c>
      <c r="Q191" s="227">
        <v>0.00097999999999999997</v>
      </c>
      <c r="R191" s="227">
        <f>Q191*H191</f>
        <v>0.23519999999999999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135</v>
      </c>
      <c r="AT191" s="229" t="s">
        <v>131</v>
      </c>
      <c r="AU191" s="229" t="s">
        <v>85</v>
      </c>
      <c r="AY191" s="16" t="s">
        <v>130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83</v>
      </c>
      <c r="BK191" s="230">
        <f>ROUND(I191*H191,2)</f>
        <v>0</v>
      </c>
      <c r="BL191" s="16" t="s">
        <v>135</v>
      </c>
      <c r="BM191" s="229" t="s">
        <v>436</v>
      </c>
    </row>
    <row r="192" s="2" customFormat="1">
      <c r="A192" s="37"/>
      <c r="B192" s="38"/>
      <c r="C192" s="39"/>
      <c r="D192" s="231" t="s">
        <v>136</v>
      </c>
      <c r="E192" s="39"/>
      <c r="F192" s="232" t="s">
        <v>435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136</v>
      </c>
      <c r="AU192" s="16" t="s">
        <v>85</v>
      </c>
    </row>
    <row r="193" s="2" customFormat="1" ht="33" customHeight="1">
      <c r="A193" s="37"/>
      <c r="B193" s="38"/>
      <c r="C193" s="218" t="s">
        <v>200</v>
      </c>
      <c r="D193" s="218" t="s">
        <v>131</v>
      </c>
      <c r="E193" s="219" t="s">
        <v>437</v>
      </c>
      <c r="F193" s="220" t="s">
        <v>438</v>
      </c>
      <c r="G193" s="221" t="s">
        <v>177</v>
      </c>
      <c r="H193" s="222">
        <v>305</v>
      </c>
      <c r="I193" s="223"/>
      <c r="J193" s="224">
        <f>ROUND(I193*H193,2)</f>
        <v>0</v>
      </c>
      <c r="K193" s="220" t="s">
        <v>1</v>
      </c>
      <c r="L193" s="43"/>
      <c r="M193" s="225" t="s">
        <v>1</v>
      </c>
      <c r="N193" s="226" t="s">
        <v>40</v>
      </c>
      <c r="O193" s="90"/>
      <c r="P193" s="227">
        <f>O193*H193</f>
        <v>0</v>
      </c>
      <c r="Q193" s="227">
        <v>0.0012999999999999999</v>
      </c>
      <c r="R193" s="227">
        <f>Q193*H193</f>
        <v>0.39649999999999996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135</v>
      </c>
      <c r="AT193" s="229" t="s">
        <v>131</v>
      </c>
      <c r="AU193" s="229" t="s">
        <v>85</v>
      </c>
      <c r="AY193" s="16" t="s">
        <v>130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83</v>
      </c>
      <c r="BK193" s="230">
        <f>ROUND(I193*H193,2)</f>
        <v>0</v>
      </c>
      <c r="BL193" s="16" t="s">
        <v>135</v>
      </c>
      <c r="BM193" s="229" t="s">
        <v>439</v>
      </c>
    </row>
    <row r="194" s="2" customFormat="1">
      <c r="A194" s="37"/>
      <c r="B194" s="38"/>
      <c r="C194" s="39"/>
      <c r="D194" s="231" t="s">
        <v>136</v>
      </c>
      <c r="E194" s="39"/>
      <c r="F194" s="232" t="s">
        <v>438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136</v>
      </c>
      <c r="AU194" s="16" t="s">
        <v>85</v>
      </c>
    </row>
    <row r="195" s="2" customFormat="1" ht="33" customHeight="1">
      <c r="A195" s="37"/>
      <c r="B195" s="38"/>
      <c r="C195" s="218" t="s">
        <v>165</v>
      </c>
      <c r="D195" s="218" t="s">
        <v>131</v>
      </c>
      <c r="E195" s="219" t="s">
        <v>440</v>
      </c>
      <c r="F195" s="220" t="s">
        <v>441</v>
      </c>
      <c r="G195" s="221" t="s">
        <v>177</v>
      </c>
      <c r="H195" s="222">
        <v>125</v>
      </c>
      <c r="I195" s="223"/>
      <c r="J195" s="224">
        <f>ROUND(I195*H195,2)</f>
        <v>0</v>
      </c>
      <c r="K195" s="220" t="s">
        <v>1</v>
      </c>
      <c r="L195" s="43"/>
      <c r="M195" s="225" t="s">
        <v>1</v>
      </c>
      <c r="N195" s="226" t="s">
        <v>40</v>
      </c>
      <c r="O195" s="90"/>
      <c r="P195" s="227">
        <f>O195*H195</f>
        <v>0</v>
      </c>
      <c r="Q195" s="227">
        <v>0.00263</v>
      </c>
      <c r="R195" s="227">
        <f>Q195*H195</f>
        <v>0.32874999999999999</v>
      </c>
      <c r="S195" s="227">
        <v>0</v>
      </c>
      <c r="T195" s="228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9" t="s">
        <v>135</v>
      </c>
      <c r="AT195" s="229" t="s">
        <v>131</v>
      </c>
      <c r="AU195" s="229" t="s">
        <v>85</v>
      </c>
      <c r="AY195" s="16" t="s">
        <v>130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6" t="s">
        <v>83</v>
      </c>
      <c r="BK195" s="230">
        <f>ROUND(I195*H195,2)</f>
        <v>0</v>
      </c>
      <c r="BL195" s="16" t="s">
        <v>135</v>
      </c>
      <c r="BM195" s="229" t="s">
        <v>442</v>
      </c>
    </row>
    <row r="196" s="2" customFormat="1">
      <c r="A196" s="37"/>
      <c r="B196" s="38"/>
      <c r="C196" s="39"/>
      <c r="D196" s="231" t="s">
        <v>136</v>
      </c>
      <c r="E196" s="39"/>
      <c r="F196" s="232" t="s">
        <v>441</v>
      </c>
      <c r="G196" s="39"/>
      <c r="H196" s="39"/>
      <c r="I196" s="233"/>
      <c r="J196" s="39"/>
      <c r="K196" s="39"/>
      <c r="L196" s="43"/>
      <c r="M196" s="234"/>
      <c r="N196" s="235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136</v>
      </c>
      <c r="AU196" s="16" t="s">
        <v>85</v>
      </c>
    </row>
    <row r="197" s="2" customFormat="1" ht="33" customHeight="1">
      <c r="A197" s="37"/>
      <c r="B197" s="38"/>
      <c r="C197" s="218" t="s">
        <v>208</v>
      </c>
      <c r="D197" s="218" t="s">
        <v>131</v>
      </c>
      <c r="E197" s="219" t="s">
        <v>443</v>
      </c>
      <c r="F197" s="220" t="s">
        <v>444</v>
      </c>
      <c r="G197" s="221" t="s">
        <v>177</v>
      </c>
      <c r="H197" s="222">
        <v>230</v>
      </c>
      <c r="I197" s="223"/>
      <c r="J197" s="224">
        <f>ROUND(I197*H197,2)</f>
        <v>0</v>
      </c>
      <c r="K197" s="220" t="s">
        <v>1</v>
      </c>
      <c r="L197" s="43"/>
      <c r="M197" s="225" t="s">
        <v>1</v>
      </c>
      <c r="N197" s="226" t="s">
        <v>40</v>
      </c>
      <c r="O197" s="90"/>
      <c r="P197" s="227">
        <f>O197*H197</f>
        <v>0</v>
      </c>
      <c r="Q197" s="227">
        <v>0.00364</v>
      </c>
      <c r="R197" s="227">
        <f>Q197*H197</f>
        <v>0.83720000000000006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135</v>
      </c>
      <c r="AT197" s="229" t="s">
        <v>131</v>
      </c>
      <c r="AU197" s="229" t="s">
        <v>85</v>
      </c>
      <c r="AY197" s="16" t="s">
        <v>130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83</v>
      </c>
      <c r="BK197" s="230">
        <f>ROUND(I197*H197,2)</f>
        <v>0</v>
      </c>
      <c r="BL197" s="16" t="s">
        <v>135</v>
      </c>
      <c r="BM197" s="229" t="s">
        <v>445</v>
      </c>
    </row>
    <row r="198" s="2" customFormat="1">
      <c r="A198" s="37"/>
      <c r="B198" s="38"/>
      <c r="C198" s="39"/>
      <c r="D198" s="231" t="s">
        <v>136</v>
      </c>
      <c r="E198" s="39"/>
      <c r="F198" s="232" t="s">
        <v>444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136</v>
      </c>
      <c r="AU198" s="16" t="s">
        <v>85</v>
      </c>
    </row>
    <row r="199" s="2" customFormat="1" ht="33" customHeight="1">
      <c r="A199" s="37"/>
      <c r="B199" s="38"/>
      <c r="C199" s="218" t="s">
        <v>169</v>
      </c>
      <c r="D199" s="218" t="s">
        <v>131</v>
      </c>
      <c r="E199" s="219" t="s">
        <v>446</v>
      </c>
      <c r="F199" s="220" t="s">
        <v>447</v>
      </c>
      <c r="G199" s="221" t="s">
        <v>177</v>
      </c>
      <c r="H199" s="222">
        <v>35</v>
      </c>
      <c r="I199" s="223"/>
      <c r="J199" s="224">
        <f>ROUND(I199*H199,2)</f>
        <v>0</v>
      </c>
      <c r="K199" s="220" t="s">
        <v>1</v>
      </c>
      <c r="L199" s="43"/>
      <c r="M199" s="225" t="s">
        <v>1</v>
      </c>
      <c r="N199" s="226" t="s">
        <v>40</v>
      </c>
      <c r="O199" s="90"/>
      <c r="P199" s="227">
        <f>O199*H199</f>
        <v>0</v>
      </c>
      <c r="Q199" s="227">
        <v>0.0060099999999999997</v>
      </c>
      <c r="R199" s="227">
        <f>Q199*H199</f>
        <v>0.21034999999999998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135</v>
      </c>
      <c r="AT199" s="229" t="s">
        <v>131</v>
      </c>
      <c r="AU199" s="229" t="s">
        <v>85</v>
      </c>
      <c r="AY199" s="16" t="s">
        <v>130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83</v>
      </c>
      <c r="BK199" s="230">
        <f>ROUND(I199*H199,2)</f>
        <v>0</v>
      </c>
      <c r="BL199" s="16" t="s">
        <v>135</v>
      </c>
      <c r="BM199" s="229" t="s">
        <v>448</v>
      </c>
    </row>
    <row r="200" s="2" customFormat="1">
      <c r="A200" s="37"/>
      <c r="B200" s="38"/>
      <c r="C200" s="39"/>
      <c r="D200" s="231" t="s">
        <v>136</v>
      </c>
      <c r="E200" s="39"/>
      <c r="F200" s="232" t="s">
        <v>447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136</v>
      </c>
      <c r="AU200" s="16" t="s">
        <v>85</v>
      </c>
    </row>
    <row r="201" s="2" customFormat="1" ht="55.5" customHeight="1">
      <c r="A201" s="37"/>
      <c r="B201" s="38"/>
      <c r="C201" s="218" t="s">
        <v>7</v>
      </c>
      <c r="D201" s="218" t="s">
        <v>131</v>
      </c>
      <c r="E201" s="219" t="s">
        <v>449</v>
      </c>
      <c r="F201" s="220" t="s">
        <v>450</v>
      </c>
      <c r="G201" s="221" t="s">
        <v>177</v>
      </c>
      <c r="H201" s="222">
        <v>270</v>
      </c>
      <c r="I201" s="223"/>
      <c r="J201" s="224">
        <f>ROUND(I201*H201,2)</f>
        <v>0</v>
      </c>
      <c r="K201" s="220" t="s">
        <v>1</v>
      </c>
      <c r="L201" s="43"/>
      <c r="M201" s="225" t="s">
        <v>1</v>
      </c>
      <c r="N201" s="226" t="s">
        <v>40</v>
      </c>
      <c r="O201" s="90"/>
      <c r="P201" s="227">
        <f>O201*H201</f>
        <v>0</v>
      </c>
      <c r="Q201" s="227">
        <v>9.0000000000000006E-05</v>
      </c>
      <c r="R201" s="227">
        <f>Q201*H201</f>
        <v>0.024300000000000002</v>
      </c>
      <c r="S201" s="227">
        <v>0</v>
      </c>
      <c r="T201" s="22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135</v>
      </c>
      <c r="AT201" s="229" t="s">
        <v>131</v>
      </c>
      <c r="AU201" s="229" t="s">
        <v>85</v>
      </c>
      <c r="AY201" s="16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83</v>
      </c>
      <c r="BK201" s="230">
        <f>ROUND(I201*H201,2)</f>
        <v>0</v>
      </c>
      <c r="BL201" s="16" t="s">
        <v>135</v>
      </c>
      <c r="BM201" s="229" t="s">
        <v>451</v>
      </c>
    </row>
    <row r="202" s="2" customFormat="1">
      <c r="A202" s="37"/>
      <c r="B202" s="38"/>
      <c r="C202" s="39"/>
      <c r="D202" s="231" t="s">
        <v>136</v>
      </c>
      <c r="E202" s="39"/>
      <c r="F202" s="232" t="s">
        <v>450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136</v>
      </c>
      <c r="AU202" s="16" t="s">
        <v>85</v>
      </c>
    </row>
    <row r="203" s="2" customFormat="1" ht="55.5" customHeight="1">
      <c r="A203" s="37"/>
      <c r="B203" s="38"/>
      <c r="C203" s="218" t="s">
        <v>178</v>
      </c>
      <c r="D203" s="218" t="s">
        <v>131</v>
      </c>
      <c r="E203" s="219" t="s">
        <v>452</v>
      </c>
      <c r="F203" s="220" t="s">
        <v>453</v>
      </c>
      <c r="G203" s="221" t="s">
        <v>177</v>
      </c>
      <c r="H203" s="222">
        <v>145</v>
      </c>
      <c r="I203" s="223"/>
      <c r="J203" s="224">
        <f>ROUND(I203*H203,2)</f>
        <v>0</v>
      </c>
      <c r="K203" s="220" t="s">
        <v>1</v>
      </c>
      <c r="L203" s="43"/>
      <c r="M203" s="225" t="s">
        <v>1</v>
      </c>
      <c r="N203" s="226" t="s">
        <v>40</v>
      </c>
      <c r="O203" s="90"/>
      <c r="P203" s="227">
        <f>O203*H203</f>
        <v>0</v>
      </c>
      <c r="Q203" s="227">
        <v>0.00012</v>
      </c>
      <c r="R203" s="227">
        <f>Q203*H203</f>
        <v>0.017399999999999999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135</v>
      </c>
      <c r="AT203" s="229" t="s">
        <v>131</v>
      </c>
      <c r="AU203" s="229" t="s">
        <v>85</v>
      </c>
      <c r="AY203" s="16" t="s">
        <v>130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83</v>
      </c>
      <c r="BK203" s="230">
        <f>ROUND(I203*H203,2)</f>
        <v>0</v>
      </c>
      <c r="BL203" s="16" t="s">
        <v>135</v>
      </c>
      <c r="BM203" s="229" t="s">
        <v>454</v>
      </c>
    </row>
    <row r="204" s="2" customFormat="1">
      <c r="A204" s="37"/>
      <c r="B204" s="38"/>
      <c r="C204" s="39"/>
      <c r="D204" s="231" t="s">
        <v>136</v>
      </c>
      <c r="E204" s="39"/>
      <c r="F204" s="232" t="s">
        <v>453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136</v>
      </c>
      <c r="AU204" s="16" t="s">
        <v>85</v>
      </c>
    </row>
    <row r="205" s="2" customFormat="1" ht="55.5" customHeight="1">
      <c r="A205" s="37"/>
      <c r="B205" s="38"/>
      <c r="C205" s="218" t="s">
        <v>223</v>
      </c>
      <c r="D205" s="218" t="s">
        <v>131</v>
      </c>
      <c r="E205" s="219" t="s">
        <v>455</v>
      </c>
      <c r="F205" s="220" t="s">
        <v>456</v>
      </c>
      <c r="G205" s="221" t="s">
        <v>177</v>
      </c>
      <c r="H205" s="222">
        <v>190</v>
      </c>
      <c r="I205" s="223"/>
      <c r="J205" s="224">
        <f>ROUND(I205*H205,2)</f>
        <v>0</v>
      </c>
      <c r="K205" s="220" t="s">
        <v>1</v>
      </c>
      <c r="L205" s="43"/>
      <c r="M205" s="225" t="s">
        <v>1</v>
      </c>
      <c r="N205" s="226" t="s">
        <v>40</v>
      </c>
      <c r="O205" s="90"/>
      <c r="P205" s="227">
        <f>O205*H205</f>
        <v>0</v>
      </c>
      <c r="Q205" s="227">
        <v>0.00012</v>
      </c>
      <c r="R205" s="227">
        <f>Q205*H205</f>
        <v>0.022800000000000001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135</v>
      </c>
      <c r="AT205" s="229" t="s">
        <v>131</v>
      </c>
      <c r="AU205" s="229" t="s">
        <v>85</v>
      </c>
      <c r="AY205" s="16" t="s">
        <v>130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83</v>
      </c>
      <c r="BK205" s="230">
        <f>ROUND(I205*H205,2)</f>
        <v>0</v>
      </c>
      <c r="BL205" s="16" t="s">
        <v>135</v>
      </c>
      <c r="BM205" s="229" t="s">
        <v>457</v>
      </c>
    </row>
    <row r="206" s="2" customFormat="1">
      <c r="A206" s="37"/>
      <c r="B206" s="38"/>
      <c r="C206" s="39"/>
      <c r="D206" s="231" t="s">
        <v>136</v>
      </c>
      <c r="E206" s="39"/>
      <c r="F206" s="232" t="s">
        <v>456</v>
      </c>
      <c r="G206" s="39"/>
      <c r="H206" s="39"/>
      <c r="I206" s="233"/>
      <c r="J206" s="39"/>
      <c r="K206" s="39"/>
      <c r="L206" s="43"/>
      <c r="M206" s="234"/>
      <c r="N206" s="23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136</v>
      </c>
      <c r="AU206" s="16" t="s">
        <v>85</v>
      </c>
    </row>
    <row r="207" s="2" customFormat="1" ht="55.5" customHeight="1">
      <c r="A207" s="37"/>
      <c r="B207" s="38"/>
      <c r="C207" s="218" t="s">
        <v>181</v>
      </c>
      <c r="D207" s="218" t="s">
        <v>131</v>
      </c>
      <c r="E207" s="219" t="s">
        <v>458</v>
      </c>
      <c r="F207" s="220" t="s">
        <v>459</v>
      </c>
      <c r="G207" s="221" t="s">
        <v>177</v>
      </c>
      <c r="H207" s="222">
        <v>125</v>
      </c>
      <c r="I207" s="223"/>
      <c r="J207" s="224">
        <f>ROUND(I207*H207,2)</f>
        <v>0</v>
      </c>
      <c r="K207" s="220" t="s">
        <v>1</v>
      </c>
      <c r="L207" s="43"/>
      <c r="M207" s="225" t="s">
        <v>1</v>
      </c>
      <c r="N207" s="226" t="s">
        <v>40</v>
      </c>
      <c r="O207" s="90"/>
      <c r="P207" s="227">
        <f>O207*H207</f>
        <v>0</v>
      </c>
      <c r="Q207" s="227">
        <v>0.00016000000000000001</v>
      </c>
      <c r="R207" s="227">
        <f>Q207*H207</f>
        <v>0.02</v>
      </c>
      <c r="S207" s="227">
        <v>0</v>
      </c>
      <c r="T207" s="228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9" t="s">
        <v>135</v>
      </c>
      <c r="AT207" s="229" t="s">
        <v>131</v>
      </c>
      <c r="AU207" s="229" t="s">
        <v>85</v>
      </c>
      <c r="AY207" s="16" t="s">
        <v>130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6" t="s">
        <v>83</v>
      </c>
      <c r="BK207" s="230">
        <f>ROUND(I207*H207,2)</f>
        <v>0</v>
      </c>
      <c r="BL207" s="16" t="s">
        <v>135</v>
      </c>
      <c r="BM207" s="229" t="s">
        <v>460</v>
      </c>
    </row>
    <row r="208" s="2" customFormat="1">
      <c r="A208" s="37"/>
      <c r="B208" s="38"/>
      <c r="C208" s="39"/>
      <c r="D208" s="231" t="s">
        <v>136</v>
      </c>
      <c r="E208" s="39"/>
      <c r="F208" s="232" t="s">
        <v>459</v>
      </c>
      <c r="G208" s="39"/>
      <c r="H208" s="39"/>
      <c r="I208" s="233"/>
      <c r="J208" s="39"/>
      <c r="K208" s="39"/>
      <c r="L208" s="43"/>
      <c r="M208" s="234"/>
      <c r="N208" s="235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136</v>
      </c>
      <c r="AU208" s="16" t="s">
        <v>85</v>
      </c>
    </row>
    <row r="209" s="2" customFormat="1" ht="55.5" customHeight="1">
      <c r="A209" s="37"/>
      <c r="B209" s="38"/>
      <c r="C209" s="218" t="s">
        <v>230</v>
      </c>
      <c r="D209" s="218" t="s">
        <v>131</v>
      </c>
      <c r="E209" s="219" t="s">
        <v>461</v>
      </c>
      <c r="F209" s="220" t="s">
        <v>462</v>
      </c>
      <c r="G209" s="221" t="s">
        <v>177</v>
      </c>
      <c r="H209" s="222">
        <v>275</v>
      </c>
      <c r="I209" s="223"/>
      <c r="J209" s="224">
        <f>ROUND(I209*H209,2)</f>
        <v>0</v>
      </c>
      <c r="K209" s="220" t="s">
        <v>1</v>
      </c>
      <c r="L209" s="43"/>
      <c r="M209" s="225" t="s">
        <v>1</v>
      </c>
      <c r="N209" s="226" t="s">
        <v>40</v>
      </c>
      <c r="O209" s="90"/>
      <c r="P209" s="227">
        <f>O209*H209</f>
        <v>0</v>
      </c>
      <c r="Q209" s="227">
        <v>0.00024000000000000001</v>
      </c>
      <c r="R209" s="227">
        <f>Q209*H209</f>
        <v>0.066000000000000003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135</v>
      </c>
      <c r="AT209" s="229" t="s">
        <v>131</v>
      </c>
      <c r="AU209" s="229" t="s">
        <v>85</v>
      </c>
      <c r="AY209" s="16" t="s">
        <v>130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83</v>
      </c>
      <c r="BK209" s="230">
        <f>ROUND(I209*H209,2)</f>
        <v>0</v>
      </c>
      <c r="BL209" s="16" t="s">
        <v>135</v>
      </c>
      <c r="BM209" s="229" t="s">
        <v>463</v>
      </c>
    </row>
    <row r="210" s="2" customFormat="1">
      <c r="A210" s="37"/>
      <c r="B210" s="38"/>
      <c r="C210" s="39"/>
      <c r="D210" s="231" t="s">
        <v>136</v>
      </c>
      <c r="E210" s="39"/>
      <c r="F210" s="232" t="s">
        <v>462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136</v>
      </c>
      <c r="AU210" s="16" t="s">
        <v>85</v>
      </c>
    </row>
    <row r="211" s="2" customFormat="1" ht="55.5" customHeight="1">
      <c r="A211" s="37"/>
      <c r="B211" s="38"/>
      <c r="C211" s="218" t="s">
        <v>187</v>
      </c>
      <c r="D211" s="218" t="s">
        <v>131</v>
      </c>
      <c r="E211" s="219" t="s">
        <v>464</v>
      </c>
      <c r="F211" s="220" t="s">
        <v>465</v>
      </c>
      <c r="G211" s="221" t="s">
        <v>177</v>
      </c>
      <c r="H211" s="222">
        <v>120</v>
      </c>
      <c r="I211" s="223"/>
      <c r="J211" s="224">
        <f>ROUND(I211*H211,2)</f>
        <v>0</v>
      </c>
      <c r="K211" s="220" t="s">
        <v>1</v>
      </c>
      <c r="L211" s="43"/>
      <c r="M211" s="225" t="s">
        <v>1</v>
      </c>
      <c r="N211" s="226" t="s">
        <v>40</v>
      </c>
      <c r="O211" s="90"/>
      <c r="P211" s="227">
        <f>O211*H211</f>
        <v>0</v>
      </c>
      <c r="Q211" s="227">
        <v>0.00027</v>
      </c>
      <c r="R211" s="227">
        <f>Q211*H211</f>
        <v>0.032399999999999998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135</v>
      </c>
      <c r="AT211" s="229" t="s">
        <v>131</v>
      </c>
      <c r="AU211" s="229" t="s">
        <v>85</v>
      </c>
      <c r="AY211" s="16" t="s">
        <v>130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83</v>
      </c>
      <c r="BK211" s="230">
        <f>ROUND(I211*H211,2)</f>
        <v>0</v>
      </c>
      <c r="BL211" s="16" t="s">
        <v>135</v>
      </c>
      <c r="BM211" s="229" t="s">
        <v>466</v>
      </c>
    </row>
    <row r="212" s="2" customFormat="1">
      <c r="A212" s="37"/>
      <c r="B212" s="38"/>
      <c r="C212" s="39"/>
      <c r="D212" s="231" t="s">
        <v>136</v>
      </c>
      <c r="E212" s="39"/>
      <c r="F212" s="232" t="s">
        <v>465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136</v>
      </c>
      <c r="AU212" s="16" t="s">
        <v>85</v>
      </c>
    </row>
    <row r="213" s="2" customFormat="1" ht="24.15" customHeight="1">
      <c r="A213" s="37"/>
      <c r="B213" s="38"/>
      <c r="C213" s="218" t="s">
        <v>148</v>
      </c>
      <c r="D213" s="218" t="s">
        <v>131</v>
      </c>
      <c r="E213" s="219" t="s">
        <v>467</v>
      </c>
      <c r="F213" s="220" t="s">
        <v>468</v>
      </c>
      <c r="G213" s="221" t="s">
        <v>177</v>
      </c>
      <c r="H213" s="222">
        <v>220</v>
      </c>
      <c r="I213" s="223"/>
      <c r="J213" s="224">
        <f>ROUND(I213*H213,2)</f>
        <v>0</v>
      </c>
      <c r="K213" s="220" t="s">
        <v>1</v>
      </c>
      <c r="L213" s="43"/>
      <c r="M213" s="225" t="s">
        <v>1</v>
      </c>
      <c r="N213" s="226" t="s">
        <v>40</v>
      </c>
      <c r="O213" s="90"/>
      <c r="P213" s="227">
        <f>O213*H213</f>
        <v>0</v>
      </c>
      <c r="Q213" s="227">
        <v>0</v>
      </c>
      <c r="R213" s="227">
        <f>Q213*H213</f>
        <v>0</v>
      </c>
      <c r="S213" s="227">
        <v>0.00023000000000000001</v>
      </c>
      <c r="T213" s="228">
        <f>S213*H213</f>
        <v>0.050599999999999999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9" t="s">
        <v>135</v>
      </c>
      <c r="AT213" s="229" t="s">
        <v>131</v>
      </c>
      <c r="AU213" s="229" t="s">
        <v>85</v>
      </c>
      <c r="AY213" s="16" t="s">
        <v>130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6" t="s">
        <v>83</v>
      </c>
      <c r="BK213" s="230">
        <f>ROUND(I213*H213,2)</f>
        <v>0</v>
      </c>
      <c r="BL213" s="16" t="s">
        <v>135</v>
      </c>
      <c r="BM213" s="229" t="s">
        <v>469</v>
      </c>
    </row>
    <row r="214" s="2" customFormat="1">
      <c r="A214" s="37"/>
      <c r="B214" s="38"/>
      <c r="C214" s="39"/>
      <c r="D214" s="231" t="s">
        <v>136</v>
      </c>
      <c r="E214" s="39"/>
      <c r="F214" s="232" t="s">
        <v>468</v>
      </c>
      <c r="G214" s="39"/>
      <c r="H214" s="39"/>
      <c r="I214" s="233"/>
      <c r="J214" s="39"/>
      <c r="K214" s="39"/>
      <c r="L214" s="43"/>
      <c r="M214" s="234"/>
      <c r="N214" s="235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136</v>
      </c>
      <c r="AU214" s="16" t="s">
        <v>85</v>
      </c>
    </row>
    <row r="215" s="2" customFormat="1" ht="24.15" customHeight="1">
      <c r="A215" s="37"/>
      <c r="B215" s="38"/>
      <c r="C215" s="218" t="s">
        <v>162</v>
      </c>
      <c r="D215" s="218" t="s">
        <v>131</v>
      </c>
      <c r="E215" s="219" t="s">
        <v>470</v>
      </c>
      <c r="F215" s="220" t="s">
        <v>471</v>
      </c>
      <c r="G215" s="221" t="s">
        <v>177</v>
      </c>
      <c r="H215" s="222">
        <v>85</v>
      </c>
      <c r="I215" s="223"/>
      <c r="J215" s="224">
        <f>ROUND(I215*H215,2)</f>
        <v>0</v>
      </c>
      <c r="K215" s="220" t="s">
        <v>1</v>
      </c>
      <c r="L215" s="43"/>
      <c r="M215" s="225" t="s">
        <v>1</v>
      </c>
      <c r="N215" s="226" t="s">
        <v>40</v>
      </c>
      <c r="O215" s="90"/>
      <c r="P215" s="227">
        <f>O215*H215</f>
        <v>0</v>
      </c>
      <c r="Q215" s="227">
        <v>0</v>
      </c>
      <c r="R215" s="227">
        <f>Q215*H215</f>
        <v>0</v>
      </c>
      <c r="S215" s="227">
        <v>0.00059999999999999995</v>
      </c>
      <c r="T215" s="228">
        <f>S215*H215</f>
        <v>0.050999999999999997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135</v>
      </c>
      <c r="AT215" s="229" t="s">
        <v>131</v>
      </c>
      <c r="AU215" s="229" t="s">
        <v>85</v>
      </c>
      <c r="AY215" s="16" t="s">
        <v>130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83</v>
      </c>
      <c r="BK215" s="230">
        <f>ROUND(I215*H215,2)</f>
        <v>0</v>
      </c>
      <c r="BL215" s="16" t="s">
        <v>135</v>
      </c>
      <c r="BM215" s="229" t="s">
        <v>472</v>
      </c>
    </row>
    <row r="216" s="2" customFormat="1">
      <c r="A216" s="37"/>
      <c r="B216" s="38"/>
      <c r="C216" s="39"/>
      <c r="D216" s="231" t="s">
        <v>136</v>
      </c>
      <c r="E216" s="39"/>
      <c r="F216" s="232" t="s">
        <v>471</v>
      </c>
      <c r="G216" s="39"/>
      <c r="H216" s="39"/>
      <c r="I216" s="233"/>
      <c r="J216" s="39"/>
      <c r="K216" s="39"/>
      <c r="L216" s="43"/>
      <c r="M216" s="234"/>
      <c r="N216" s="235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136</v>
      </c>
      <c r="AU216" s="16" t="s">
        <v>85</v>
      </c>
    </row>
    <row r="217" s="2" customFormat="1" ht="24.15" customHeight="1">
      <c r="A217" s="37"/>
      <c r="B217" s="38"/>
      <c r="C217" s="218" t="s">
        <v>152</v>
      </c>
      <c r="D217" s="218" t="s">
        <v>131</v>
      </c>
      <c r="E217" s="219" t="s">
        <v>473</v>
      </c>
      <c r="F217" s="220" t="s">
        <v>474</v>
      </c>
      <c r="G217" s="221" t="s">
        <v>177</v>
      </c>
      <c r="H217" s="222">
        <v>120</v>
      </c>
      <c r="I217" s="223"/>
      <c r="J217" s="224">
        <f>ROUND(I217*H217,2)</f>
        <v>0</v>
      </c>
      <c r="K217" s="220" t="s">
        <v>1</v>
      </c>
      <c r="L217" s="43"/>
      <c r="M217" s="225" t="s">
        <v>1</v>
      </c>
      <c r="N217" s="226" t="s">
        <v>40</v>
      </c>
      <c r="O217" s="90"/>
      <c r="P217" s="227">
        <f>O217*H217</f>
        <v>0</v>
      </c>
      <c r="Q217" s="227">
        <v>0</v>
      </c>
      <c r="R217" s="227">
        <f>Q217*H217</f>
        <v>0</v>
      </c>
      <c r="S217" s="227">
        <v>0.00024000000000000001</v>
      </c>
      <c r="T217" s="228">
        <f>S217*H217</f>
        <v>0.028799999999999999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135</v>
      </c>
      <c r="AT217" s="229" t="s">
        <v>131</v>
      </c>
      <c r="AU217" s="229" t="s">
        <v>85</v>
      </c>
      <c r="AY217" s="16" t="s">
        <v>130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83</v>
      </c>
      <c r="BK217" s="230">
        <f>ROUND(I217*H217,2)</f>
        <v>0</v>
      </c>
      <c r="BL217" s="16" t="s">
        <v>135</v>
      </c>
      <c r="BM217" s="229" t="s">
        <v>475</v>
      </c>
    </row>
    <row r="218" s="2" customFormat="1">
      <c r="A218" s="37"/>
      <c r="B218" s="38"/>
      <c r="C218" s="39"/>
      <c r="D218" s="231" t="s">
        <v>136</v>
      </c>
      <c r="E218" s="39"/>
      <c r="F218" s="232" t="s">
        <v>474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136</v>
      </c>
      <c r="AU218" s="16" t="s">
        <v>85</v>
      </c>
    </row>
    <row r="219" s="2" customFormat="1" ht="16.5" customHeight="1">
      <c r="A219" s="37"/>
      <c r="B219" s="38"/>
      <c r="C219" s="218" t="s">
        <v>476</v>
      </c>
      <c r="D219" s="218" t="s">
        <v>131</v>
      </c>
      <c r="E219" s="219" t="s">
        <v>477</v>
      </c>
      <c r="F219" s="220" t="s">
        <v>478</v>
      </c>
      <c r="G219" s="221" t="s">
        <v>177</v>
      </c>
      <c r="H219" s="222">
        <v>45</v>
      </c>
      <c r="I219" s="223"/>
      <c r="J219" s="224">
        <f>ROUND(I219*H219,2)</f>
        <v>0</v>
      </c>
      <c r="K219" s="220" t="s">
        <v>1</v>
      </c>
      <c r="L219" s="43"/>
      <c r="M219" s="225" t="s">
        <v>1</v>
      </c>
      <c r="N219" s="226" t="s">
        <v>40</v>
      </c>
      <c r="O219" s="90"/>
      <c r="P219" s="227">
        <f>O219*H219</f>
        <v>0</v>
      </c>
      <c r="Q219" s="227">
        <v>0.00019000000000000001</v>
      </c>
      <c r="R219" s="227">
        <f>Q219*H219</f>
        <v>0.0085500000000000003</v>
      </c>
      <c r="S219" s="227">
        <v>0</v>
      </c>
      <c r="T219" s="228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9" t="s">
        <v>135</v>
      </c>
      <c r="AT219" s="229" t="s">
        <v>131</v>
      </c>
      <c r="AU219" s="229" t="s">
        <v>85</v>
      </c>
      <c r="AY219" s="16" t="s">
        <v>130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83</v>
      </c>
      <c r="BK219" s="230">
        <f>ROUND(I219*H219,2)</f>
        <v>0</v>
      </c>
      <c r="BL219" s="16" t="s">
        <v>135</v>
      </c>
      <c r="BM219" s="229" t="s">
        <v>479</v>
      </c>
    </row>
    <row r="220" s="2" customFormat="1">
      <c r="A220" s="37"/>
      <c r="B220" s="38"/>
      <c r="C220" s="39"/>
      <c r="D220" s="231" t="s">
        <v>136</v>
      </c>
      <c r="E220" s="39"/>
      <c r="F220" s="232" t="s">
        <v>478</v>
      </c>
      <c r="G220" s="39"/>
      <c r="H220" s="39"/>
      <c r="I220" s="233"/>
      <c r="J220" s="39"/>
      <c r="K220" s="39"/>
      <c r="L220" s="43"/>
      <c r="M220" s="234"/>
      <c r="N220" s="235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136</v>
      </c>
      <c r="AU220" s="16" t="s">
        <v>85</v>
      </c>
    </row>
    <row r="221" s="2" customFormat="1" ht="16.5" customHeight="1">
      <c r="A221" s="37"/>
      <c r="B221" s="38"/>
      <c r="C221" s="218" t="s">
        <v>191</v>
      </c>
      <c r="D221" s="218" t="s">
        <v>131</v>
      </c>
      <c r="E221" s="219" t="s">
        <v>480</v>
      </c>
      <c r="F221" s="220" t="s">
        <v>481</v>
      </c>
      <c r="G221" s="221" t="s">
        <v>177</v>
      </c>
      <c r="H221" s="222">
        <v>10</v>
      </c>
      <c r="I221" s="223"/>
      <c r="J221" s="224">
        <f>ROUND(I221*H221,2)</f>
        <v>0</v>
      </c>
      <c r="K221" s="220" t="s">
        <v>1</v>
      </c>
      <c r="L221" s="43"/>
      <c r="M221" s="225" t="s">
        <v>1</v>
      </c>
      <c r="N221" s="226" t="s">
        <v>40</v>
      </c>
      <c r="O221" s="90"/>
      <c r="P221" s="227">
        <f>O221*H221</f>
        <v>0</v>
      </c>
      <c r="Q221" s="227">
        <v>0.00025000000000000001</v>
      </c>
      <c r="R221" s="227">
        <f>Q221*H221</f>
        <v>0.0025000000000000001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135</v>
      </c>
      <c r="AT221" s="229" t="s">
        <v>131</v>
      </c>
      <c r="AU221" s="229" t="s">
        <v>85</v>
      </c>
      <c r="AY221" s="16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83</v>
      </c>
      <c r="BK221" s="230">
        <f>ROUND(I221*H221,2)</f>
        <v>0</v>
      </c>
      <c r="BL221" s="16" t="s">
        <v>135</v>
      </c>
      <c r="BM221" s="229" t="s">
        <v>482</v>
      </c>
    </row>
    <row r="222" s="2" customFormat="1">
      <c r="A222" s="37"/>
      <c r="B222" s="38"/>
      <c r="C222" s="39"/>
      <c r="D222" s="231" t="s">
        <v>136</v>
      </c>
      <c r="E222" s="39"/>
      <c r="F222" s="232" t="s">
        <v>481</v>
      </c>
      <c r="G222" s="39"/>
      <c r="H222" s="39"/>
      <c r="I222" s="233"/>
      <c r="J222" s="39"/>
      <c r="K222" s="39"/>
      <c r="L222" s="43"/>
      <c r="M222" s="234"/>
      <c r="N222" s="235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136</v>
      </c>
      <c r="AU222" s="16" t="s">
        <v>85</v>
      </c>
    </row>
    <row r="223" s="2" customFormat="1" ht="16.5" customHeight="1">
      <c r="A223" s="37"/>
      <c r="B223" s="38"/>
      <c r="C223" s="218" t="s">
        <v>483</v>
      </c>
      <c r="D223" s="218" t="s">
        <v>131</v>
      </c>
      <c r="E223" s="219" t="s">
        <v>484</v>
      </c>
      <c r="F223" s="220" t="s">
        <v>485</v>
      </c>
      <c r="G223" s="221" t="s">
        <v>177</v>
      </c>
      <c r="H223" s="222">
        <v>160</v>
      </c>
      <c r="I223" s="223"/>
      <c r="J223" s="224">
        <f>ROUND(I223*H223,2)</f>
        <v>0</v>
      </c>
      <c r="K223" s="220" t="s">
        <v>1</v>
      </c>
      <c r="L223" s="43"/>
      <c r="M223" s="225" t="s">
        <v>1</v>
      </c>
      <c r="N223" s="226" t="s">
        <v>40</v>
      </c>
      <c r="O223" s="90"/>
      <c r="P223" s="227">
        <f>O223*H223</f>
        <v>0</v>
      </c>
      <c r="Q223" s="227">
        <v>0.00025999999999999998</v>
      </c>
      <c r="R223" s="227">
        <f>Q223*H223</f>
        <v>0.041599999999999998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135</v>
      </c>
      <c r="AT223" s="229" t="s">
        <v>131</v>
      </c>
      <c r="AU223" s="229" t="s">
        <v>85</v>
      </c>
      <c r="AY223" s="16" t="s">
        <v>130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83</v>
      </c>
      <c r="BK223" s="230">
        <f>ROUND(I223*H223,2)</f>
        <v>0</v>
      </c>
      <c r="BL223" s="16" t="s">
        <v>135</v>
      </c>
      <c r="BM223" s="229" t="s">
        <v>486</v>
      </c>
    </row>
    <row r="224" s="2" customFormat="1">
      <c r="A224" s="37"/>
      <c r="B224" s="38"/>
      <c r="C224" s="39"/>
      <c r="D224" s="231" t="s">
        <v>136</v>
      </c>
      <c r="E224" s="39"/>
      <c r="F224" s="232" t="s">
        <v>485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136</v>
      </c>
      <c r="AU224" s="16" t="s">
        <v>85</v>
      </c>
    </row>
    <row r="225" s="2" customFormat="1" ht="16.5" customHeight="1">
      <c r="A225" s="37"/>
      <c r="B225" s="38"/>
      <c r="C225" s="218" t="s">
        <v>194</v>
      </c>
      <c r="D225" s="218" t="s">
        <v>131</v>
      </c>
      <c r="E225" s="219" t="s">
        <v>487</v>
      </c>
      <c r="F225" s="220" t="s">
        <v>488</v>
      </c>
      <c r="G225" s="221" t="s">
        <v>177</v>
      </c>
      <c r="H225" s="222">
        <v>55</v>
      </c>
      <c r="I225" s="223"/>
      <c r="J225" s="224">
        <f>ROUND(I225*H225,2)</f>
        <v>0</v>
      </c>
      <c r="K225" s="220" t="s">
        <v>1</v>
      </c>
      <c r="L225" s="43"/>
      <c r="M225" s="225" t="s">
        <v>1</v>
      </c>
      <c r="N225" s="226" t="s">
        <v>40</v>
      </c>
      <c r="O225" s="90"/>
      <c r="P225" s="227">
        <f>O225*H225</f>
        <v>0</v>
      </c>
      <c r="Q225" s="227">
        <v>0.00027</v>
      </c>
      <c r="R225" s="227">
        <f>Q225*H225</f>
        <v>0.01485</v>
      </c>
      <c r="S225" s="227">
        <v>0</v>
      </c>
      <c r="T225" s="228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9" t="s">
        <v>135</v>
      </c>
      <c r="AT225" s="229" t="s">
        <v>131</v>
      </c>
      <c r="AU225" s="229" t="s">
        <v>85</v>
      </c>
      <c r="AY225" s="16" t="s">
        <v>130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6" t="s">
        <v>83</v>
      </c>
      <c r="BK225" s="230">
        <f>ROUND(I225*H225,2)</f>
        <v>0</v>
      </c>
      <c r="BL225" s="16" t="s">
        <v>135</v>
      </c>
      <c r="BM225" s="229" t="s">
        <v>489</v>
      </c>
    </row>
    <row r="226" s="2" customFormat="1">
      <c r="A226" s="37"/>
      <c r="B226" s="38"/>
      <c r="C226" s="39"/>
      <c r="D226" s="231" t="s">
        <v>136</v>
      </c>
      <c r="E226" s="39"/>
      <c r="F226" s="232" t="s">
        <v>488</v>
      </c>
      <c r="G226" s="39"/>
      <c r="H226" s="39"/>
      <c r="I226" s="233"/>
      <c r="J226" s="39"/>
      <c r="K226" s="39"/>
      <c r="L226" s="43"/>
      <c r="M226" s="234"/>
      <c r="N226" s="235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136</v>
      </c>
      <c r="AU226" s="16" t="s">
        <v>85</v>
      </c>
    </row>
    <row r="227" s="2" customFormat="1" ht="16.5" customHeight="1">
      <c r="A227" s="37"/>
      <c r="B227" s="38"/>
      <c r="C227" s="218" t="s">
        <v>490</v>
      </c>
      <c r="D227" s="218" t="s">
        <v>131</v>
      </c>
      <c r="E227" s="219" t="s">
        <v>491</v>
      </c>
      <c r="F227" s="220" t="s">
        <v>492</v>
      </c>
      <c r="G227" s="221" t="s">
        <v>177</v>
      </c>
      <c r="H227" s="222">
        <v>230</v>
      </c>
      <c r="I227" s="223"/>
      <c r="J227" s="224">
        <f>ROUND(I227*H227,2)</f>
        <v>0</v>
      </c>
      <c r="K227" s="220" t="s">
        <v>1</v>
      </c>
      <c r="L227" s="43"/>
      <c r="M227" s="225" t="s">
        <v>1</v>
      </c>
      <c r="N227" s="226" t="s">
        <v>40</v>
      </c>
      <c r="O227" s="90"/>
      <c r="P227" s="227">
        <f>O227*H227</f>
        <v>0</v>
      </c>
      <c r="Q227" s="227">
        <v>0.00029999999999999997</v>
      </c>
      <c r="R227" s="227">
        <f>Q227*H227</f>
        <v>0.068999999999999992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135</v>
      </c>
      <c r="AT227" s="229" t="s">
        <v>131</v>
      </c>
      <c r="AU227" s="229" t="s">
        <v>85</v>
      </c>
      <c r="AY227" s="16" t="s">
        <v>130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83</v>
      </c>
      <c r="BK227" s="230">
        <f>ROUND(I227*H227,2)</f>
        <v>0</v>
      </c>
      <c r="BL227" s="16" t="s">
        <v>135</v>
      </c>
      <c r="BM227" s="229" t="s">
        <v>493</v>
      </c>
    </row>
    <row r="228" s="2" customFormat="1">
      <c r="A228" s="37"/>
      <c r="B228" s="38"/>
      <c r="C228" s="39"/>
      <c r="D228" s="231" t="s">
        <v>136</v>
      </c>
      <c r="E228" s="39"/>
      <c r="F228" s="232" t="s">
        <v>492</v>
      </c>
      <c r="G228" s="39"/>
      <c r="H228" s="39"/>
      <c r="I228" s="233"/>
      <c r="J228" s="39"/>
      <c r="K228" s="39"/>
      <c r="L228" s="43"/>
      <c r="M228" s="234"/>
      <c r="N228" s="235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136</v>
      </c>
      <c r="AU228" s="16" t="s">
        <v>85</v>
      </c>
    </row>
    <row r="229" s="2" customFormat="1" ht="16.5" customHeight="1">
      <c r="A229" s="37"/>
      <c r="B229" s="38"/>
      <c r="C229" s="218" t="s">
        <v>140</v>
      </c>
      <c r="D229" s="218" t="s">
        <v>131</v>
      </c>
      <c r="E229" s="219" t="s">
        <v>494</v>
      </c>
      <c r="F229" s="220" t="s">
        <v>495</v>
      </c>
      <c r="G229" s="221" t="s">
        <v>177</v>
      </c>
      <c r="H229" s="222">
        <v>35</v>
      </c>
      <c r="I229" s="223"/>
      <c r="J229" s="224">
        <f>ROUND(I229*H229,2)</f>
        <v>0</v>
      </c>
      <c r="K229" s="220" t="s">
        <v>1</v>
      </c>
      <c r="L229" s="43"/>
      <c r="M229" s="225" t="s">
        <v>1</v>
      </c>
      <c r="N229" s="226" t="s">
        <v>40</v>
      </c>
      <c r="O229" s="90"/>
      <c r="P229" s="227">
        <f>O229*H229</f>
        <v>0</v>
      </c>
      <c r="Q229" s="227">
        <v>0.00038000000000000002</v>
      </c>
      <c r="R229" s="227">
        <f>Q229*H229</f>
        <v>0.013300000000000001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135</v>
      </c>
      <c r="AT229" s="229" t="s">
        <v>131</v>
      </c>
      <c r="AU229" s="229" t="s">
        <v>85</v>
      </c>
      <c r="AY229" s="16" t="s">
        <v>130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83</v>
      </c>
      <c r="BK229" s="230">
        <f>ROUND(I229*H229,2)</f>
        <v>0</v>
      </c>
      <c r="BL229" s="16" t="s">
        <v>135</v>
      </c>
      <c r="BM229" s="229" t="s">
        <v>496</v>
      </c>
    </row>
    <row r="230" s="2" customFormat="1">
      <c r="A230" s="37"/>
      <c r="B230" s="38"/>
      <c r="C230" s="39"/>
      <c r="D230" s="231" t="s">
        <v>136</v>
      </c>
      <c r="E230" s="39"/>
      <c r="F230" s="232" t="s">
        <v>495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136</v>
      </c>
      <c r="AU230" s="16" t="s">
        <v>85</v>
      </c>
    </row>
    <row r="231" s="2" customFormat="1" ht="24.15" customHeight="1">
      <c r="A231" s="37"/>
      <c r="B231" s="38"/>
      <c r="C231" s="218" t="s">
        <v>497</v>
      </c>
      <c r="D231" s="218" t="s">
        <v>131</v>
      </c>
      <c r="E231" s="219" t="s">
        <v>498</v>
      </c>
      <c r="F231" s="220" t="s">
        <v>499</v>
      </c>
      <c r="G231" s="221" t="s">
        <v>134</v>
      </c>
      <c r="H231" s="222">
        <v>96</v>
      </c>
      <c r="I231" s="223"/>
      <c r="J231" s="224">
        <f>ROUND(I231*H231,2)</f>
        <v>0</v>
      </c>
      <c r="K231" s="220" t="s">
        <v>1</v>
      </c>
      <c r="L231" s="43"/>
      <c r="M231" s="225" t="s">
        <v>1</v>
      </c>
      <c r="N231" s="226" t="s">
        <v>40</v>
      </c>
      <c r="O231" s="90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135</v>
      </c>
      <c r="AT231" s="229" t="s">
        <v>131</v>
      </c>
      <c r="AU231" s="229" t="s">
        <v>85</v>
      </c>
      <c r="AY231" s="16" t="s">
        <v>130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83</v>
      </c>
      <c r="BK231" s="230">
        <f>ROUND(I231*H231,2)</f>
        <v>0</v>
      </c>
      <c r="BL231" s="16" t="s">
        <v>135</v>
      </c>
      <c r="BM231" s="229" t="s">
        <v>500</v>
      </c>
    </row>
    <row r="232" s="2" customFormat="1">
      <c r="A232" s="37"/>
      <c r="B232" s="38"/>
      <c r="C232" s="39"/>
      <c r="D232" s="231" t="s">
        <v>136</v>
      </c>
      <c r="E232" s="39"/>
      <c r="F232" s="232" t="s">
        <v>499</v>
      </c>
      <c r="G232" s="39"/>
      <c r="H232" s="39"/>
      <c r="I232" s="233"/>
      <c r="J232" s="39"/>
      <c r="K232" s="39"/>
      <c r="L232" s="43"/>
      <c r="M232" s="234"/>
      <c r="N232" s="235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136</v>
      </c>
      <c r="AU232" s="16" t="s">
        <v>85</v>
      </c>
    </row>
    <row r="233" s="2" customFormat="1" ht="37.8" customHeight="1">
      <c r="A233" s="37"/>
      <c r="B233" s="38"/>
      <c r="C233" s="218" t="s">
        <v>501</v>
      </c>
      <c r="D233" s="218" t="s">
        <v>131</v>
      </c>
      <c r="E233" s="219" t="s">
        <v>502</v>
      </c>
      <c r="F233" s="220" t="s">
        <v>503</v>
      </c>
      <c r="G233" s="221" t="s">
        <v>134</v>
      </c>
      <c r="H233" s="222">
        <v>52</v>
      </c>
      <c r="I233" s="223"/>
      <c r="J233" s="224">
        <f>ROUND(I233*H233,2)</f>
        <v>0</v>
      </c>
      <c r="K233" s="220" t="s">
        <v>1</v>
      </c>
      <c r="L233" s="43"/>
      <c r="M233" s="225" t="s">
        <v>1</v>
      </c>
      <c r="N233" s="226" t="s">
        <v>40</v>
      </c>
      <c r="O233" s="90"/>
      <c r="P233" s="227">
        <f>O233*H233</f>
        <v>0</v>
      </c>
      <c r="Q233" s="227">
        <v>6.0000000000000002E-05</v>
      </c>
      <c r="R233" s="227">
        <f>Q233*H233</f>
        <v>0.0031199999999999999</v>
      </c>
      <c r="S233" s="227">
        <v>0</v>
      </c>
      <c r="T233" s="228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9" t="s">
        <v>135</v>
      </c>
      <c r="AT233" s="229" t="s">
        <v>131</v>
      </c>
      <c r="AU233" s="229" t="s">
        <v>85</v>
      </c>
      <c r="AY233" s="16" t="s">
        <v>130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6" t="s">
        <v>83</v>
      </c>
      <c r="BK233" s="230">
        <f>ROUND(I233*H233,2)</f>
        <v>0</v>
      </c>
      <c r="BL233" s="16" t="s">
        <v>135</v>
      </c>
      <c r="BM233" s="229" t="s">
        <v>504</v>
      </c>
    </row>
    <row r="234" s="2" customFormat="1">
      <c r="A234" s="37"/>
      <c r="B234" s="38"/>
      <c r="C234" s="39"/>
      <c r="D234" s="231" t="s">
        <v>136</v>
      </c>
      <c r="E234" s="39"/>
      <c r="F234" s="232" t="s">
        <v>503</v>
      </c>
      <c r="G234" s="39"/>
      <c r="H234" s="39"/>
      <c r="I234" s="233"/>
      <c r="J234" s="39"/>
      <c r="K234" s="39"/>
      <c r="L234" s="43"/>
      <c r="M234" s="234"/>
      <c r="N234" s="235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136</v>
      </c>
      <c r="AU234" s="16" t="s">
        <v>85</v>
      </c>
    </row>
    <row r="235" s="2" customFormat="1" ht="37.8" customHeight="1">
      <c r="A235" s="37"/>
      <c r="B235" s="38"/>
      <c r="C235" s="218" t="s">
        <v>211</v>
      </c>
      <c r="D235" s="218" t="s">
        <v>131</v>
      </c>
      <c r="E235" s="219" t="s">
        <v>505</v>
      </c>
      <c r="F235" s="220" t="s">
        <v>506</v>
      </c>
      <c r="G235" s="221" t="s">
        <v>134</v>
      </c>
      <c r="H235" s="222">
        <v>102</v>
      </c>
      <c r="I235" s="223"/>
      <c r="J235" s="224">
        <f>ROUND(I235*H235,2)</f>
        <v>0</v>
      </c>
      <c r="K235" s="220" t="s">
        <v>1</v>
      </c>
      <c r="L235" s="43"/>
      <c r="M235" s="225" t="s">
        <v>1</v>
      </c>
      <c r="N235" s="226" t="s">
        <v>40</v>
      </c>
      <c r="O235" s="90"/>
      <c r="P235" s="227">
        <f>O235*H235</f>
        <v>0</v>
      </c>
      <c r="Q235" s="227">
        <v>0.00010000000000000001</v>
      </c>
      <c r="R235" s="227">
        <f>Q235*H235</f>
        <v>0.010200000000000001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135</v>
      </c>
      <c r="AT235" s="229" t="s">
        <v>131</v>
      </c>
      <c r="AU235" s="229" t="s">
        <v>85</v>
      </c>
      <c r="AY235" s="16" t="s">
        <v>130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83</v>
      </c>
      <c r="BK235" s="230">
        <f>ROUND(I235*H235,2)</f>
        <v>0</v>
      </c>
      <c r="BL235" s="16" t="s">
        <v>135</v>
      </c>
      <c r="BM235" s="229" t="s">
        <v>507</v>
      </c>
    </row>
    <row r="236" s="2" customFormat="1">
      <c r="A236" s="37"/>
      <c r="B236" s="38"/>
      <c r="C236" s="39"/>
      <c r="D236" s="231" t="s">
        <v>136</v>
      </c>
      <c r="E236" s="39"/>
      <c r="F236" s="232" t="s">
        <v>506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136</v>
      </c>
      <c r="AU236" s="16" t="s">
        <v>85</v>
      </c>
    </row>
    <row r="237" s="2" customFormat="1" ht="37.8" customHeight="1">
      <c r="A237" s="37"/>
      <c r="B237" s="38"/>
      <c r="C237" s="218" t="s">
        <v>508</v>
      </c>
      <c r="D237" s="218" t="s">
        <v>131</v>
      </c>
      <c r="E237" s="219" t="s">
        <v>509</v>
      </c>
      <c r="F237" s="220" t="s">
        <v>510</v>
      </c>
      <c r="G237" s="221" t="s">
        <v>134</v>
      </c>
      <c r="H237" s="222">
        <v>34</v>
      </c>
      <c r="I237" s="223"/>
      <c r="J237" s="224">
        <f>ROUND(I237*H237,2)</f>
        <v>0</v>
      </c>
      <c r="K237" s="220" t="s">
        <v>1</v>
      </c>
      <c r="L237" s="43"/>
      <c r="M237" s="225" t="s">
        <v>1</v>
      </c>
      <c r="N237" s="226" t="s">
        <v>40</v>
      </c>
      <c r="O237" s="90"/>
      <c r="P237" s="227">
        <f>O237*H237</f>
        <v>0</v>
      </c>
      <c r="Q237" s="227">
        <v>0.00018000000000000001</v>
      </c>
      <c r="R237" s="227">
        <f>Q237*H237</f>
        <v>0.0061200000000000004</v>
      </c>
      <c r="S237" s="227">
        <v>0</v>
      </c>
      <c r="T237" s="228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9" t="s">
        <v>135</v>
      </c>
      <c r="AT237" s="229" t="s">
        <v>131</v>
      </c>
      <c r="AU237" s="229" t="s">
        <v>85</v>
      </c>
      <c r="AY237" s="16" t="s">
        <v>130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6" t="s">
        <v>83</v>
      </c>
      <c r="BK237" s="230">
        <f>ROUND(I237*H237,2)</f>
        <v>0</v>
      </c>
      <c r="BL237" s="16" t="s">
        <v>135</v>
      </c>
      <c r="BM237" s="229" t="s">
        <v>511</v>
      </c>
    </row>
    <row r="238" s="2" customFormat="1">
      <c r="A238" s="37"/>
      <c r="B238" s="38"/>
      <c r="C238" s="39"/>
      <c r="D238" s="231" t="s">
        <v>136</v>
      </c>
      <c r="E238" s="39"/>
      <c r="F238" s="232" t="s">
        <v>510</v>
      </c>
      <c r="G238" s="39"/>
      <c r="H238" s="39"/>
      <c r="I238" s="233"/>
      <c r="J238" s="39"/>
      <c r="K238" s="39"/>
      <c r="L238" s="43"/>
      <c r="M238" s="234"/>
      <c r="N238" s="235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136</v>
      </c>
      <c r="AU238" s="16" t="s">
        <v>85</v>
      </c>
    </row>
    <row r="239" s="2" customFormat="1" ht="37.8" customHeight="1">
      <c r="A239" s="37"/>
      <c r="B239" s="38"/>
      <c r="C239" s="218" t="s">
        <v>214</v>
      </c>
      <c r="D239" s="218" t="s">
        <v>131</v>
      </c>
      <c r="E239" s="219" t="s">
        <v>512</v>
      </c>
      <c r="F239" s="220" t="s">
        <v>513</v>
      </c>
      <c r="G239" s="221" t="s">
        <v>134</v>
      </c>
      <c r="H239" s="222">
        <v>24</v>
      </c>
      <c r="I239" s="223"/>
      <c r="J239" s="224">
        <f>ROUND(I239*H239,2)</f>
        <v>0</v>
      </c>
      <c r="K239" s="220" t="s">
        <v>1</v>
      </c>
      <c r="L239" s="43"/>
      <c r="M239" s="225" t="s">
        <v>1</v>
      </c>
      <c r="N239" s="226" t="s">
        <v>40</v>
      </c>
      <c r="O239" s="90"/>
      <c r="P239" s="227">
        <f>O239*H239</f>
        <v>0</v>
      </c>
      <c r="Q239" s="227">
        <v>0.00029999999999999997</v>
      </c>
      <c r="R239" s="227">
        <f>Q239*H239</f>
        <v>0.0071999999999999998</v>
      </c>
      <c r="S239" s="227">
        <v>0</v>
      </c>
      <c r="T239" s="228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135</v>
      </c>
      <c r="AT239" s="229" t="s">
        <v>131</v>
      </c>
      <c r="AU239" s="229" t="s">
        <v>85</v>
      </c>
      <c r="AY239" s="16" t="s">
        <v>130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83</v>
      </c>
      <c r="BK239" s="230">
        <f>ROUND(I239*H239,2)</f>
        <v>0</v>
      </c>
      <c r="BL239" s="16" t="s">
        <v>135</v>
      </c>
      <c r="BM239" s="229" t="s">
        <v>514</v>
      </c>
    </row>
    <row r="240" s="2" customFormat="1">
      <c r="A240" s="37"/>
      <c r="B240" s="38"/>
      <c r="C240" s="39"/>
      <c r="D240" s="231" t="s">
        <v>136</v>
      </c>
      <c r="E240" s="39"/>
      <c r="F240" s="232" t="s">
        <v>513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136</v>
      </c>
      <c r="AU240" s="16" t="s">
        <v>85</v>
      </c>
    </row>
    <row r="241" s="2" customFormat="1" ht="37.8" customHeight="1">
      <c r="A241" s="37"/>
      <c r="B241" s="38"/>
      <c r="C241" s="218" t="s">
        <v>515</v>
      </c>
      <c r="D241" s="218" t="s">
        <v>131</v>
      </c>
      <c r="E241" s="219" t="s">
        <v>516</v>
      </c>
      <c r="F241" s="220" t="s">
        <v>517</v>
      </c>
      <c r="G241" s="221" t="s">
        <v>134</v>
      </c>
      <c r="H241" s="222">
        <v>10</v>
      </c>
      <c r="I241" s="223"/>
      <c r="J241" s="224">
        <f>ROUND(I241*H241,2)</f>
        <v>0</v>
      </c>
      <c r="K241" s="220" t="s">
        <v>1</v>
      </c>
      <c r="L241" s="43"/>
      <c r="M241" s="225" t="s">
        <v>1</v>
      </c>
      <c r="N241" s="226" t="s">
        <v>40</v>
      </c>
      <c r="O241" s="90"/>
      <c r="P241" s="227">
        <f>O241*H241</f>
        <v>0</v>
      </c>
      <c r="Q241" s="227">
        <v>0.00036000000000000002</v>
      </c>
      <c r="R241" s="227">
        <f>Q241*H241</f>
        <v>0.0036000000000000003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135</v>
      </c>
      <c r="AT241" s="229" t="s">
        <v>131</v>
      </c>
      <c r="AU241" s="229" t="s">
        <v>85</v>
      </c>
      <c r="AY241" s="16" t="s">
        <v>130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83</v>
      </c>
      <c r="BK241" s="230">
        <f>ROUND(I241*H241,2)</f>
        <v>0</v>
      </c>
      <c r="BL241" s="16" t="s">
        <v>135</v>
      </c>
      <c r="BM241" s="229" t="s">
        <v>518</v>
      </c>
    </row>
    <row r="242" s="2" customFormat="1">
      <c r="A242" s="37"/>
      <c r="B242" s="38"/>
      <c r="C242" s="39"/>
      <c r="D242" s="231" t="s">
        <v>136</v>
      </c>
      <c r="E242" s="39"/>
      <c r="F242" s="232" t="s">
        <v>517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136</v>
      </c>
      <c r="AU242" s="16" t="s">
        <v>85</v>
      </c>
    </row>
    <row r="243" s="2" customFormat="1" ht="37.8" customHeight="1">
      <c r="A243" s="37"/>
      <c r="B243" s="38"/>
      <c r="C243" s="218" t="s">
        <v>217</v>
      </c>
      <c r="D243" s="218" t="s">
        <v>131</v>
      </c>
      <c r="E243" s="219" t="s">
        <v>519</v>
      </c>
      <c r="F243" s="220" t="s">
        <v>520</v>
      </c>
      <c r="G243" s="221" t="s">
        <v>134</v>
      </c>
      <c r="H243" s="222">
        <v>2</v>
      </c>
      <c r="I243" s="223"/>
      <c r="J243" s="224">
        <f>ROUND(I243*H243,2)</f>
        <v>0</v>
      </c>
      <c r="K243" s="220" t="s">
        <v>1</v>
      </c>
      <c r="L243" s="43"/>
      <c r="M243" s="225" t="s">
        <v>1</v>
      </c>
      <c r="N243" s="226" t="s">
        <v>40</v>
      </c>
      <c r="O243" s="90"/>
      <c r="P243" s="227">
        <f>O243*H243</f>
        <v>0</v>
      </c>
      <c r="Q243" s="227">
        <v>0.00075000000000000002</v>
      </c>
      <c r="R243" s="227">
        <f>Q243*H243</f>
        <v>0.0015</v>
      </c>
      <c r="S243" s="227">
        <v>0</v>
      </c>
      <c r="T243" s="228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9" t="s">
        <v>135</v>
      </c>
      <c r="AT243" s="229" t="s">
        <v>131</v>
      </c>
      <c r="AU243" s="229" t="s">
        <v>85</v>
      </c>
      <c r="AY243" s="16" t="s">
        <v>130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6" t="s">
        <v>83</v>
      </c>
      <c r="BK243" s="230">
        <f>ROUND(I243*H243,2)</f>
        <v>0</v>
      </c>
      <c r="BL243" s="16" t="s">
        <v>135</v>
      </c>
      <c r="BM243" s="229" t="s">
        <v>521</v>
      </c>
    </row>
    <row r="244" s="2" customFormat="1">
      <c r="A244" s="37"/>
      <c r="B244" s="38"/>
      <c r="C244" s="39"/>
      <c r="D244" s="231" t="s">
        <v>136</v>
      </c>
      <c r="E244" s="39"/>
      <c r="F244" s="232" t="s">
        <v>520</v>
      </c>
      <c r="G244" s="39"/>
      <c r="H244" s="39"/>
      <c r="I244" s="233"/>
      <c r="J244" s="39"/>
      <c r="K244" s="39"/>
      <c r="L244" s="43"/>
      <c r="M244" s="234"/>
      <c r="N244" s="235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136</v>
      </c>
      <c r="AU244" s="16" t="s">
        <v>85</v>
      </c>
    </row>
    <row r="245" s="2" customFormat="1" ht="21.75" customHeight="1">
      <c r="A245" s="37"/>
      <c r="B245" s="38"/>
      <c r="C245" s="218" t="s">
        <v>149</v>
      </c>
      <c r="D245" s="218" t="s">
        <v>131</v>
      </c>
      <c r="E245" s="219" t="s">
        <v>522</v>
      </c>
      <c r="F245" s="220" t="s">
        <v>523</v>
      </c>
      <c r="G245" s="221" t="s">
        <v>134</v>
      </c>
      <c r="H245" s="222">
        <v>96</v>
      </c>
      <c r="I245" s="223"/>
      <c r="J245" s="224">
        <f>ROUND(I245*H245,2)</f>
        <v>0</v>
      </c>
      <c r="K245" s="220" t="s">
        <v>1</v>
      </c>
      <c r="L245" s="43"/>
      <c r="M245" s="225" t="s">
        <v>1</v>
      </c>
      <c r="N245" s="226" t="s">
        <v>40</v>
      </c>
      <c r="O245" s="90"/>
      <c r="P245" s="227">
        <f>O245*H245</f>
        <v>0</v>
      </c>
      <c r="Q245" s="227">
        <v>0</v>
      </c>
      <c r="R245" s="227">
        <f>Q245*H245</f>
        <v>0</v>
      </c>
      <c r="S245" s="227">
        <v>0.00052999999999999998</v>
      </c>
      <c r="T245" s="228">
        <f>S245*H245</f>
        <v>0.050879999999999995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9" t="s">
        <v>135</v>
      </c>
      <c r="AT245" s="229" t="s">
        <v>131</v>
      </c>
      <c r="AU245" s="229" t="s">
        <v>85</v>
      </c>
      <c r="AY245" s="16" t="s">
        <v>130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6" t="s">
        <v>83</v>
      </c>
      <c r="BK245" s="230">
        <f>ROUND(I245*H245,2)</f>
        <v>0</v>
      </c>
      <c r="BL245" s="16" t="s">
        <v>135</v>
      </c>
      <c r="BM245" s="229" t="s">
        <v>524</v>
      </c>
    </row>
    <row r="246" s="2" customFormat="1">
      <c r="A246" s="37"/>
      <c r="B246" s="38"/>
      <c r="C246" s="39"/>
      <c r="D246" s="231" t="s">
        <v>136</v>
      </c>
      <c r="E246" s="39"/>
      <c r="F246" s="232" t="s">
        <v>523</v>
      </c>
      <c r="G246" s="39"/>
      <c r="H246" s="39"/>
      <c r="I246" s="233"/>
      <c r="J246" s="39"/>
      <c r="K246" s="39"/>
      <c r="L246" s="43"/>
      <c r="M246" s="234"/>
      <c r="N246" s="235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136</v>
      </c>
      <c r="AU246" s="16" t="s">
        <v>85</v>
      </c>
    </row>
    <row r="247" s="2" customFormat="1" ht="21.75" customHeight="1">
      <c r="A247" s="37"/>
      <c r="B247" s="38"/>
      <c r="C247" s="218" t="s">
        <v>145</v>
      </c>
      <c r="D247" s="218" t="s">
        <v>131</v>
      </c>
      <c r="E247" s="219" t="s">
        <v>525</v>
      </c>
      <c r="F247" s="220" t="s">
        <v>526</v>
      </c>
      <c r="G247" s="221" t="s">
        <v>134</v>
      </c>
      <c r="H247" s="222">
        <v>2</v>
      </c>
      <c r="I247" s="223"/>
      <c r="J247" s="224">
        <f>ROUND(I247*H247,2)</f>
        <v>0</v>
      </c>
      <c r="K247" s="220" t="s">
        <v>1</v>
      </c>
      <c r="L247" s="43"/>
      <c r="M247" s="225" t="s">
        <v>1</v>
      </c>
      <c r="N247" s="226" t="s">
        <v>40</v>
      </c>
      <c r="O247" s="90"/>
      <c r="P247" s="227">
        <f>O247*H247</f>
        <v>0</v>
      </c>
      <c r="Q247" s="227">
        <v>0</v>
      </c>
      <c r="R247" s="227">
        <f>Q247*H247</f>
        <v>0</v>
      </c>
      <c r="S247" s="227">
        <v>0.0014599999999999999</v>
      </c>
      <c r="T247" s="228">
        <f>S247*H247</f>
        <v>0.0029199999999999999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135</v>
      </c>
      <c r="AT247" s="229" t="s">
        <v>131</v>
      </c>
      <c r="AU247" s="229" t="s">
        <v>85</v>
      </c>
      <c r="AY247" s="16" t="s">
        <v>130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83</v>
      </c>
      <c r="BK247" s="230">
        <f>ROUND(I247*H247,2)</f>
        <v>0</v>
      </c>
      <c r="BL247" s="16" t="s">
        <v>135</v>
      </c>
      <c r="BM247" s="229" t="s">
        <v>527</v>
      </c>
    </row>
    <row r="248" s="2" customFormat="1">
      <c r="A248" s="37"/>
      <c r="B248" s="38"/>
      <c r="C248" s="39"/>
      <c r="D248" s="231" t="s">
        <v>136</v>
      </c>
      <c r="E248" s="39"/>
      <c r="F248" s="232" t="s">
        <v>526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136</v>
      </c>
      <c r="AU248" s="16" t="s">
        <v>85</v>
      </c>
    </row>
    <row r="249" s="2" customFormat="1" ht="24.15" customHeight="1">
      <c r="A249" s="37"/>
      <c r="B249" s="38"/>
      <c r="C249" s="218" t="s">
        <v>207</v>
      </c>
      <c r="D249" s="218" t="s">
        <v>131</v>
      </c>
      <c r="E249" s="219" t="s">
        <v>528</v>
      </c>
      <c r="F249" s="220" t="s">
        <v>529</v>
      </c>
      <c r="G249" s="221" t="s">
        <v>134</v>
      </c>
      <c r="H249" s="222">
        <v>36</v>
      </c>
      <c r="I249" s="223"/>
      <c r="J249" s="224">
        <f>ROUND(I249*H249,2)</f>
        <v>0</v>
      </c>
      <c r="K249" s="220" t="s">
        <v>1</v>
      </c>
      <c r="L249" s="43"/>
      <c r="M249" s="225" t="s">
        <v>1</v>
      </c>
      <c r="N249" s="226" t="s">
        <v>40</v>
      </c>
      <c r="O249" s="90"/>
      <c r="P249" s="227">
        <f>O249*H249</f>
        <v>0</v>
      </c>
      <c r="Q249" s="227">
        <v>0.00022000000000000001</v>
      </c>
      <c r="R249" s="227">
        <f>Q249*H249</f>
        <v>0.00792</v>
      </c>
      <c r="S249" s="227">
        <v>0</v>
      </c>
      <c r="T249" s="228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9" t="s">
        <v>135</v>
      </c>
      <c r="AT249" s="229" t="s">
        <v>131</v>
      </c>
      <c r="AU249" s="229" t="s">
        <v>85</v>
      </c>
      <c r="AY249" s="16" t="s">
        <v>130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6" t="s">
        <v>83</v>
      </c>
      <c r="BK249" s="230">
        <f>ROUND(I249*H249,2)</f>
        <v>0</v>
      </c>
      <c r="BL249" s="16" t="s">
        <v>135</v>
      </c>
      <c r="BM249" s="229" t="s">
        <v>530</v>
      </c>
    </row>
    <row r="250" s="2" customFormat="1">
      <c r="A250" s="37"/>
      <c r="B250" s="38"/>
      <c r="C250" s="39"/>
      <c r="D250" s="231" t="s">
        <v>136</v>
      </c>
      <c r="E250" s="39"/>
      <c r="F250" s="232" t="s">
        <v>529</v>
      </c>
      <c r="G250" s="39"/>
      <c r="H250" s="39"/>
      <c r="I250" s="233"/>
      <c r="J250" s="39"/>
      <c r="K250" s="39"/>
      <c r="L250" s="43"/>
      <c r="M250" s="234"/>
      <c r="N250" s="235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136</v>
      </c>
      <c r="AU250" s="16" t="s">
        <v>85</v>
      </c>
    </row>
    <row r="251" s="2" customFormat="1" ht="16.5" customHeight="1">
      <c r="A251" s="37"/>
      <c r="B251" s="38"/>
      <c r="C251" s="218" t="s">
        <v>531</v>
      </c>
      <c r="D251" s="218" t="s">
        <v>131</v>
      </c>
      <c r="E251" s="219" t="s">
        <v>532</v>
      </c>
      <c r="F251" s="220" t="s">
        <v>533</v>
      </c>
      <c r="G251" s="221" t="s">
        <v>134</v>
      </c>
      <c r="H251" s="222">
        <v>14</v>
      </c>
      <c r="I251" s="223"/>
      <c r="J251" s="224">
        <f>ROUND(I251*H251,2)</f>
        <v>0</v>
      </c>
      <c r="K251" s="220" t="s">
        <v>1</v>
      </c>
      <c r="L251" s="43"/>
      <c r="M251" s="225" t="s">
        <v>1</v>
      </c>
      <c r="N251" s="226" t="s">
        <v>40</v>
      </c>
      <c r="O251" s="90"/>
      <c r="P251" s="227">
        <f>O251*H251</f>
        <v>0</v>
      </c>
      <c r="Q251" s="227">
        <v>0.00035</v>
      </c>
      <c r="R251" s="227">
        <f>Q251*H251</f>
        <v>0.0048999999999999998</v>
      </c>
      <c r="S251" s="227">
        <v>0</v>
      </c>
      <c r="T251" s="228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29" t="s">
        <v>135</v>
      </c>
      <c r="AT251" s="229" t="s">
        <v>131</v>
      </c>
      <c r="AU251" s="229" t="s">
        <v>85</v>
      </c>
      <c r="AY251" s="16" t="s">
        <v>130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6" t="s">
        <v>83</v>
      </c>
      <c r="BK251" s="230">
        <f>ROUND(I251*H251,2)</f>
        <v>0</v>
      </c>
      <c r="BL251" s="16" t="s">
        <v>135</v>
      </c>
      <c r="BM251" s="229" t="s">
        <v>534</v>
      </c>
    </row>
    <row r="252" s="2" customFormat="1">
      <c r="A252" s="37"/>
      <c r="B252" s="38"/>
      <c r="C252" s="39"/>
      <c r="D252" s="231" t="s">
        <v>136</v>
      </c>
      <c r="E252" s="39"/>
      <c r="F252" s="232" t="s">
        <v>533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136</v>
      </c>
      <c r="AU252" s="16" t="s">
        <v>85</v>
      </c>
    </row>
    <row r="253" s="2" customFormat="1" ht="16.5" customHeight="1">
      <c r="A253" s="37"/>
      <c r="B253" s="38"/>
      <c r="C253" s="218" t="s">
        <v>233</v>
      </c>
      <c r="D253" s="218" t="s">
        <v>131</v>
      </c>
      <c r="E253" s="219" t="s">
        <v>535</v>
      </c>
      <c r="F253" s="220" t="s">
        <v>536</v>
      </c>
      <c r="G253" s="221" t="s">
        <v>134</v>
      </c>
      <c r="H253" s="222">
        <v>96</v>
      </c>
      <c r="I253" s="223"/>
      <c r="J253" s="224">
        <f>ROUND(I253*H253,2)</f>
        <v>0</v>
      </c>
      <c r="K253" s="220" t="s">
        <v>1</v>
      </c>
      <c r="L253" s="43"/>
      <c r="M253" s="225" t="s">
        <v>1</v>
      </c>
      <c r="N253" s="226" t="s">
        <v>40</v>
      </c>
      <c r="O253" s="90"/>
      <c r="P253" s="227">
        <f>O253*H253</f>
        <v>0</v>
      </c>
      <c r="Q253" s="227">
        <v>0.00056999999999999998</v>
      </c>
      <c r="R253" s="227">
        <f>Q253*H253</f>
        <v>0.054719999999999998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135</v>
      </c>
      <c r="AT253" s="229" t="s">
        <v>131</v>
      </c>
      <c r="AU253" s="229" t="s">
        <v>85</v>
      </c>
      <c r="AY253" s="16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83</v>
      </c>
      <c r="BK253" s="230">
        <f>ROUND(I253*H253,2)</f>
        <v>0</v>
      </c>
      <c r="BL253" s="16" t="s">
        <v>135</v>
      </c>
      <c r="BM253" s="229" t="s">
        <v>537</v>
      </c>
    </row>
    <row r="254" s="2" customFormat="1">
      <c r="A254" s="37"/>
      <c r="B254" s="38"/>
      <c r="C254" s="39"/>
      <c r="D254" s="231" t="s">
        <v>136</v>
      </c>
      <c r="E254" s="39"/>
      <c r="F254" s="232" t="s">
        <v>536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136</v>
      </c>
      <c r="AU254" s="16" t="s">
        <v>85</v>
      </c>
    </row>
    <row r="255" s="2" customFormat="1" ht="16.5" customHeight="1">
      <c r="A255" s="37"/>
      <c r="B255" s="38"/>
      <c r="C255" s="218" t="s">
        <v>538</v>
      </c>
      <c r="D255" s="218" t="s">
        <v>131</v>
      </c>
      <c r="E255" s="219" t="s">
        <v>539</v>
      </c>
      <c r="F255" s="220" t="s">
        <v>540</v>
      </c>
      <c r="G255" s="221" t="s">
        <v>134</v>
      </c>
      <c r="H255" s="222">
        <v>16</v>
      </c>
      <c r="I255" s="223"/>
      <c r="J255" s="224">
        <f>ROUND(I255*H255,2)</f>
        <v>0</v>
      </c>
      <c r="K255" s="220" t="s">
        <v>1</v>
      </c>
      <c r="L255" s="43"/>
      <c r="M255" s="225" t="s">
        <v>1</v>
      </c>
      <c r="N255" s="226" t="s">
        <v>40</v>
      </c>
      <c r="O255" s="90"/>
      <c r="P255" s="227">
        <f>O255*H255</f>
        <v>0</v>
      </c>
      <c r="Q255" s="227">
        <v>0.00072000000000000005</v>
      </c>
      <c r="R255" s="227">
        <f>Q255*H255</f>
        <v>0.011520000000000001</v>
      </c>
      <c r="S255" s="227">
        <v>0</v>
      </c>
      <c r="T255" s="228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9" t="s">
        <v>135</v>
      </c>
      <c r="AT255" s="229" t="s">
        <v>131</v>
      </c>
      <c r="AU255" s="229" t="s">
        <v>85</v>
      </c>
      <c r="AY255" s="16" t="s">
        <v>130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6" t="s">
        <v>83</v>
      </c>
      <c r="BK255" s="230">
        <f>ROUND(I255*H255,2)</f>
        <v>0</v>
      </c>
      <c r="BL255" s="16" t="s">
        <v>135</v>
      </c>
      <c r="BM255" s="229" t="s">
        <v>541</v>
      </c>
    </row>
    <row r="256" s="2" customFormat="1">
      <c r="A256" s="37"/>
      <c r="B256" s="38"/>
      <c r="C256" s="39"/>
      <c r="D256" s="231" t="s">
        <v>136</v>
      </c>
      <c r="E256" s="39"/>
      <c r="F256" s="232" t="s">
        <v>540</v>
      </c>
      <c r="G256" s="39"/>
      <c r="H256" s="39"/>
      <c r="I256" s="233"/>
      <c r="J256" s="39"/>
      <c r="K256" s="39"/>
      <c r="L256" s="43"/>
      <c r="M256" s="234"/>
      <c r="N256" s="235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136</v>
      </c>
      <c r="AU256" s="16" t="s">
        <v>85</v>
      </c>
    </row>
    <row r="257" s="2" customFormat="1" ht="16.5" customHeight="1">
      <c r="A257" s="37"/>
      <c r="B257" s="38"/>
      <c r="C257" s="218" t="s">
        <v>238</v>
      </c>
      <c r="D257" s="218" t="s">
        <v>131</v>
      </c>
      <c r="E257" s="219" t="s">
        <v>542</v>
      </c>
      <c r="F257" s="220" t="s">
        <v>543</v>
      </c>
      <c r="G257" s="221" t="s">
        <v>134</v>
      </c>
      <c r="H257" s="222">
        <v>12</v>
      </c>
      <c r="I257" s="223"/>
      <c r="J257" s="224">
        <f>ROUND(I257*H257,2)</f>
        <v>0</v>
      </c>
      <c r="K257" s="220" t="s">
        <v>1</v>
      </c>
      <c r="L257" s="43"/>
      <c r="M257" s="225" t="s">
        <v>1</v>
      </c>
      <c r="N257" s="226" t="s">
        <v>40</v>
      </c>
      <c r="O257" s="90"/>
      <c r="P257" s="227">
        <f>O257*H257</f>
        <v>0</v>
      </c>
      <c r="Q257" s="227">
        <v>0.00132</v>
      </c>
      <c r="R257" s="227">
        <f>Q257*H257</f>
        <v>0.01584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135</v>
      </c>
      <c r="AT257" s="229" t="s">
        <v>131</v>
      </c>
      <c r="AU257" s="229" t="s">
        <v>85</v>
      </c>
      <c r="AY257" s="16" t="s">
        <v>130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83</v>
      </c>
      <c r="BK257" s="230">
        <f>ROUND(I257*H257,2)</f>
        <v>0</v>
      </c>
      <c r="BL257" s="16" t="s">
        <v>135</v>
      </c>
      <c r="BM257" s="229" t="s">
        <v>544</v>
      </c>
    </row>
    <row r="258" s="2" customFormat="1">
      <c r="A258" s="37"/>
      <c r="B258" s="38"/>
      <c r="C258" s="39"/>
      <c r="D258" s="231" t="s">
        <v>136</v>
      </c>
      <c r="E258" s="39"/>
      <c r="F258" s="232" t="s">
        <v>543</v>
      </c>
      <c r="G258" s="39"/>
      <c r="H258" s="39"/>
      <c r="I258" s="233"/>
      <c r="J258" s="39"/>
      <c r="K258" s="39"/>
      <c r="L258" s="43"/>
      <c r="M258" s="234"/>
      <c r="N258" s="235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136</v>
      </c>
      <c r="AU258" s="16" t="s">
        <v>85</v>
      </c>
    </row>
    <row r="259" s="2" customFormat="1" ht="16.5" customHeight="1">
      <c r="A259" s="37"/>
      <c r="B259" s="38"/>
      <c r="C259" s="218" t="s">
        <v>545</v>
      </c>
      <c r="D259" s="218" t="s">
        <v>131</v>
      </c>
      <c r="E259" s="219" t="s">
        <v>546</v>
      </c>
      <c r="F259" s="220" t="s">
        <v>547</v>
      </c>
      <c r="G259" s="221" t="s">
        <v>134</v>
      </c>
      <c r="H259" s="222">
        <v>6</v>
      </c>
      <c r="I259" s="223"/>
      <c r="J259" s="224">
        <f>ROUND(I259*H259,2)</f>
        <v>0</v>
      </c>
      <c r="K259" s="220" t="s">
        <v>1</v>
      </c>
      <c r="L259" s="43"/>
      <c r="M259" s="225" t="s">
        <v>1</v>
      </c>
      <c r="N259" s="226" t="s">
        <v>40</v>
      </c>
      <c r="O259" s="90"/>
      <c r="P259" s="227">
        <f>O259*H259</f>
        <v>0</v>
      </c>
      <c r="Q259" s="227">
        <v>0.0015200000000000001</v>
      </c>
      <c r="R259" s="227">
        <f>Q259*H259</f>
        <v>0.0091199999999999996</v>
      </c>
      <c r="S259" s="227">
        <v>0</v>
      </c>
      <c r="T259" s="228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9" t="s">
        <v>135</v>
      </c>
      <c r="AT259" s="229" t="s">
        <v>131</v>
      </c>
      <c r="AU259" s="229" t="s">
        <v>85</v>
      </c>
      <c r="AY259" s="16" t="s">
        <v>130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6" t="s">
        <v>83</v>
      </c>
      <c r="BK259" s="230">
        <f>ROUND(I259*H259,2)</f>
        <v>0</v>
      </c>
      <c r="BL259" s="16" t="s">
        <v>135</v>
      </c>
      <c r="BM259" s="229" t="s">
        <v>548</v>
      </c>
    </row>
    <row r="260" s="2" customFormat="1">
      <c r="A260" s="37"/>
      <c r="B260" s="38"/>
      <c r="C260" s="39"/>
      <c r="D260" s="231" t="s">
        <v>136</v>
      </c>
      <c r="E260" s="39"/>
      <c r="F260" s="232" t="s">
        <v>547</v>
      </c>
      <c r="G260" s="39"/>
      <c r="H260" s="39"/>
      <c r="I260" s="233"/>
      <c r="J260" s="39"/>
      <c r="K260" s="39"/>
      <c r="L260" s="43"/>
      <c r="M260" s="234"/>
      <c r="N260" s="235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136</v>
      </c>
      <c r="AU260" s="16" t="s">
        <v>85</v>
      </c>
    </row>
    <row r="261" s="2" customFormat="1" ht="16.5" customHeight="1">
      <c r="A261" s="37"/>
      <c r="B261" s="38"/>
      <c r="C261" s="218" t="s">
        <v>296</v>
      </c>
      <c r="D261" s="218" t="s">
        <v>131</v>
      </c>
      <c r="E261" s="219" t="s">
        <v>549</v>
      </c>
      <c r="F261" s="220" t="s">
        <v>550</v>
      </c>
      <c r="G261" s="221" t="s">
        <v>134</v>
      </c>
      <c r="H261" s="222">
        <v>2</v>
      </c>
      <c r="I261" s="223"/>
      <c r="J261" s="224">
        <f>ROUND(I261*H261,2)</f>
        <v>0</v>
      </c>
      <c r="K261" s="220" t="s">
        <v>1</v>
      </c>
      <c r="L261" s="43"/>
      <c r="M261" s="225" t="s">
        <v>1</v>
      </c>
      <c r="N261" s="226" t="s">
        <v>40</v>
      </c>
      <c r="O261" s="90"/>
      <c r="P261" s="227">
        <f>O261*H261</f>
        <v>0</v>
      </c>
      <c r="Q261" s="227">
        <v>0.0026199999999999999</v>
      </c>
      <c r="R261" s="227">
        <f>Q261*H261</f>
        <v>0.0052399999999999999</v>
      </c>
      <c r="S261" s="227">
        <v>0</v>
      </c>
      <c r="T261" s="228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9" t="s">
        <v>135</v>
      </c>
      <c r="AT261" s="229" t="s">
        <v>131</v>
      </c>
      <c r="AU261" s="229" t="s">
        <v>85</v>
      </c>
      <c r="AY261" s="16" t="s">
        <v>130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6" t="s">
        <v>83</v>
      </c>
      <c r="BK261" s="230">
        <f>ROUND(I261*H261,2)</f>
        <v>0</v>
      </c>
      <c r="BL261" s="16" t="s">
        <v>135</v>
      </c>
      <c r="BM261" s="229" t="s">
        <v>551</v>
      </c>
    </row>
    <row r="262" s="2" customFormat="1">
      <c r="A262" s="37"/>
      <c r="B262" s="38"/>
      <c r="C262" s="39"/>
      <c r="D262" s="231" t="s">
        <v>136</v>
      </c>
      <c r="E262" s="39"/>
      <c r="F262" s="232" t="s">
        <v>550</v>
      </c>
      <c r="G262" s="39"/>
      <c r="H262" s="39"/>
      <c r="I262" s="233"/>
      <c r="J262" s="39"/>
      <c r="K262" s="39"/>
      <c r="L262" s="43"/>
      <c r="M262" s="234"/>
      <c r="N262" s="235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136</v>
      </c>
      <c r="AU262" s="16" t="s">
        <v>85</v>
      </c>
    </row>
    <row r="263" s="2" customFormat="1" ht="24.15" customHeight="1">
      <c r="A263" s="37"/>
      <c r="B263" s="38"/>
      <c r="C263" s="218" t="s">
        <v>552</v>
      </c>
      <c r="D263" s="218" t="s">
        <v>131</v>
      </c>
      <c r="E263" s="219" t="s">
        <v>553</v>
      </c>
      <c r="F263" s="220" t="s">
        <v>554</v>
      </c>
      <c r="G263" s="221" t="s">
        <v>134</v>
      </c>
      <c r="H263" s="222">
        <v>2</v>
      </c>
      <c r="I263" s="223"/>
      <c r="J263" s="224">
        <f>ROUND(I263*H263,2)</f>
        <v>0</v>
      </c>
      <c r="K263" s="220" t="s">
        <v>1</v>
      </c>
      <c r="L263" s="43"/>
      <c r="M263" s="225" t="s">
        <v>1</v>
      </c>
      <c r="N263" s="226" t="s">
        <v>40</v>
      </c>
      <c r="O263" s="90"/>
      <c r="P263" s="227">
        <f>O263*H263</f>
        <v>0</v>
      </c>
      <c r="Q263" s="227">
        <v>0.00051999999999999995</v>
      </c>
      <c r="R263" s="227">
        <f>Q263*H263</f>
        <v>0.0010399999999999999</v>
      </c>
      <c r="S263" s="227">
        <v>0</v>
      </c>
      <c r="T263" s="228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9" t="s">
        <v>135</v>
      </c>
      <c r="AT263" s="229" t="s">
        <v>131</v>
      </c>
      <c r="AU263" s="229" t="s">
        <v>85</v>
      </c>
      <c r="AY263" s="16" t="s">
        <v>130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6" t="s">
        <v>83</v>
      </c>
      <c r="BK263" s="230">
        <f>ROUND(I263*H263,2)</f>
        <v>0</v>
      </c>
      <c r="BL263" s="16" t="s">
        <v>135</v>
      </c>
      <c r="BM263" s="229" t="s">
        <v>555</v>
      </c>
    </row>
    <row r="264" s="2" customFormat="1">
      <c r="A264" s="37"/>
      <c r="B264" s="38"/>
      <c r="C264" s="39"/>
      <c r="D264" s="231" t="s">
        <v>136</v>
      </c>
      <c r="E264" s="39"/>
      <c r="F264" s="232" t="s">
        <v>554</v>
      </c>
      <c r="G264" s="39"/>
      <c r="H264" s="39"/>
      <c r="I264" s="233"/>
      <c r="J264" s="39"/>
      <c r="K264" s="39"/>
      <c r="L264" s="43"/>
      <c r="M264" s="234"/>
      <c r="N264" s="23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136</v>
      </c>
      <c r="AU264" s="16" t="s">
        <v>85</v>
      </c>
    </row>
    <row r="265" s="2" customFormat="1" ht="24.15" customHeight="1">
      <c r="A265" s="37"/>
      <c r="B265" s="38"/>
      <c r="C265" s="218" t="s">
        <v>299</v>
      </c>
      <c r="D265" s="218" t="s">
        <v>131</v>
      </c>
      <c r="E265" s="219" t="s">
        <v>556</v>
      </c>
      <c r="F265" s="220" t="s">
        <v>557</v>
      </c>
      <c r="G265" s="221" t="s">
        <v>134</v>
      </c>
      <c r="H265" s="222">
        <v>2</v>
      </c>
      <c r="I265" s="223"/>
      <c r="J265" s="224">
        <f>ROUND(I265*H265,2)</f>
        <v>0</v>
      </c>
      <c r="K265" s="220" t="s">
        <v>1</v>
      </c>
      <c r="L265" s="43"/>
      <c r="M265" s="225" t="s">
        <v>1</v>
      </c>
      <c r="N265" s="226" t="s">
        <v>40</v>
      </c>
      <c r="O265" s="90"/>
      <c r="P265" s="227">
        <f>O265*H265</f>
        <v>0</v>
      </c>
      <c r="Q265" s="227">
        <v>0.00050000000000000001</v>
      </c>
      <c r="R265" s="227">
        <f>Q265*H265</f>
        <v>0.001</v>
      </c>
      <c r="S265" s="227">
        <v>0</v>
      </c>
      <c r="T265" s="22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9" t="s">
        <v>135</v>
      </c>
      <c r="AT265" s="229" t="s">
        <v>131</v>
      </c>
      <c r="AU265" s="229" t="s">
        <v>85</v>
      </c>
      <c r="AY265" s="16" t="s">
        <v>130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83</v>
      </c>
      <c r="BK265" s="230">
        <f>ROUND(I265*H265,2)</f>
        <v>0</v>
      </c>
      <c r="BL265" s="16" t="s">
        <v>135</v>
      </c>
      <c r="BM265" s="229" t="s">
        <v>558</v>
      </c>
    </row>
    <row r="266" s="2" customFormat="1">
      <c r="A266" s="37"/>
      <c r="B266" s="38"/>
      <c r="C266" s="39"/>
      <c r="D266" s="231" t="s">
        <v>136</v>
      </c>
      <c r="E266" s="39"/>
      <c r="F266" s="232" t="s">
        <v>557</v>
      </c>
      <c r="G266" s="39"/>
      <c r="H266" s="39"/>
      <c r="I266" s="233"/>
      <c r="J266" s="39"/>
      <c r="K266" s="39"/>
      <c r="L266" s="43"/>
      <c r="M266" s="234"/>
      <c r="N266" s="235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136</v>
      </c>
      <c r="AU266" s="16" t="s">
        <v>85</v>
      </c>
    </row>
    <row r="267" s="2" customFormat="1" ht="24.15" customHeight="1">
      <c r="A267" s="37"/>
      <c r="B267" s="38"/>
      <c r="C267" s="218" t="s">
        <v>559</v>
      </c>
      <c r="D267" s="218" t="s">
        <v>131</v>
      </c>
      <c r="E267" s="219" t="s">
        <v>560</v>
      </c>
      <c r="F267" s="220" t="s">
        <v>561</v>
      </c>
      <c r="G267" s="221" t="s">
        <v>134</v>
      </c>
      <c r="H267" s="222">
        <v>2</v>
      </c>
      <c r="I267" s="223"/>
      <c r="J267" s="224">
        <f>ROUND(I267*H267,2)</f>
        <v>0</v>
      </c>
      <c r="K267" s="220" t="s">
        <v>1</v>
      </c>
      <c r="L267" s="43"/>
      <c r="M267" s="225" t="s">
        <v>1</v>
      </c>
      <c r="N267" s="226" t="s">
        <v>40</v>
      </c>
      <c r="O267" s="90"/>
      <c r="P267" s="227">
        <f>O267*H267</f>
        <v>0</v>
      </c>
      <c r="Q267" s="227">
        <v>0.00076000000000000004</v>
      </c>
      <c r="R267" s="227">
        <f>Q267*H267</f>
        <v>0.0015200000000000001</v>
      </c>
      <c r="S267" s="227">
        <v>0</v>
      </c>
      <c r="T267" s="228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9" t="s">
        <v>135</v>
      </c>
      <c r="AT267" s="229" t="s">
        <v>131</v>
      </c>
      <c r="AU267" s="229" t="s">
        <v>85</v>
      </c>
      <c r="AY267" s="16" t="s">
        <v>130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6" t="s">
        <v>83</v>
      </c>
      <c r="BK267" s="230">
        <f>ROUND(I267*H267,2)</f>
        <v>0</v>
      </c>
      <c r="BL267" s="16" t="s">
        <v>135</v>
      </c>
      <c r="BM267" s="229" t="s">
        <v>562</v>
      </c>
    </row>
    <row r="268" s="2" customFormat="1">
      <c r="A268" s="37"/>
      <c r="B268" s="38"/>
      <c r="C268" s="39"/>
      <c r="D268" s="231" t="s">
        <v>136</v>
      </c>
      <c r="E268" s="39"/>
      <c r="F268" s="232" t="s">
        <v>561</v>
      </c>
      <c r="G268" s="39"/>
      <c r="H268" s="39"/>
      <c r="I268" s="233"/>
      <c r="J268" s="39"/>
      <c r="K268" s="39"/>
      <c r="L268" s="43"/>
      <c r="M268" s="234"/>
      <c r="N268" s="235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136</v>
      </c>
      <c r="AU268" s="16" t="s">
        <v>85</v>
      </c>
    </row>
    <row r="269" s="2" customFormat="1" ht="21.75" customHeight="1">
      <c r="A269" s="37"/>
      <c r="B269" s="38"/>
      <c r="C269" s="218" t="s">
        <v>302</v>
      </c>
      <c r="D269" s="218" t="s">
        <v>131</v>
      </c>
      <c r="E269" s="219" t="s">
        <v>563</v>
      </c>
      <c r="F269" s="220" t="s">
        <v>564</v>
      </c>
      <c r="G269" s="221" t="s">
        <v>134</v>
      </c>
      <c r="H269" s="222">
        <v>2</v>
      </c>
      <c r="I269" s="223"/>
      <c r="J269" s="224">
        <f>ROUND(I269*H269,2)</f>
        <v>0</v>
      </c>
      <c r="K269" s="220" t="s">
        <v>1</v>
      </c>
      <c r="L269" s="43"/>
      <c r="M269" s="225" t="s">
        <v>1</v>
      </c>
      <c r="N269" s="226" t="s">
        <v>40</v>
      </c>
      <c r="O269" s="90"/>
      <c r="P269" s="227">
        <f>O269*H269</f>
        <v>0</v>
      </c>
      <c r="Q269" s="227">
        <v>0.0010399999999999999</v>
      </c>
      <c r="R269" s="227">
        <f>Q269*H269</f>
        <v>0.0020799999999999998</v>
      </c>
      <c r="S269" s="227">
        <v>0</v>
      </c>
      <c r="T269" s="228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9" t="s">
        <v>135</v>
      </c>
      <c r="AT269" s="229" t="s">
        <v>131</v>
      </c>
      <c r="AU269" s="229" t="s">
        <v>85</v>
      </c>
      <c r="AY269" s="16" t="s">
        <v>130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16" t="s">
        <v>83</v>
      </c>
      <c r="BK269" s="230">
        <f>ROUND(I269*H269,2)</f>
        <v>0</v>
      </c>
      <c r="BL269" s="16" t="s">
        <v>135</v>
      </c>
      <c r="BM269" s="229" t="s">
        <v>565</v>
      </c>
    </row>
    <row r="270" s="2" customFormat="1">
      <c r="A270" s="37"/>
      <c r="B270" s="38"/>
      <c r="C270" s="39"/>
      <c r="D270" s="231" t="s">
        <v>136</v>
      </c>
      <c r="E270" s="39"/>
      <c r="F270" s="232" t="s">
        <v>564</v>
      </c>
      <c r="G270" s="39"/>
      <c r="H270" s="39"/>
      <c r="I270" s="233"/>
      <c r="J270" s="39"/>
      <c r="K270" s="39"/>
      <c r="L270" s="43"/>
      <c r="M270" s="234"/>
      <c r="N270" s="235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136</v>
      </c>
      <c r="AU270" s="16" t="s">
        <v>85</v>
      </c>
    </row>
    <row r="271" s="2" customFormat="1" ht="24.15" customHeight="1">
      <c r="A271" s="37"/>
      <c r="B271" s="38"/>
      <c r="C271" s="218" t="s">
        <v>317</v>
      </c>
      <c r="D271" s="218" t="s">
        <v>131</v>
      </c>
      <c r="E271" s="219" t="s">
        <v>566</v>
      </c>
      <c r="F271" s="220" t="s">
        <v>567</v>
      </c>
      <c r="G271" s="221" t="s">
        <v>134</v>
      </c>
      <c r="H271" s="222">
        <v>12</v>
      </c>
      <c r="I271" s="223"/>
      <c r="J271" s="224">
        <f>ROUND(I271*H271,2)</f>
        <v>0</v>
      </c>
      <c r="K271" s="220" t="s">
        <v>1</v>
      </c>
      <c r="L271" s="43"/>
      <c r="M271" s="225" t="s">
        <v>1</v>
      </c>
      <c r="N271" s="226" t="s">
        <v>40</v>
      </c>
      <c r="O271" s="90"/>
      <c r="P271" s="227">
        <f>O271*H271</f>
        <v>0</v>
      </c>
      <c r="Q271" s="227">
        <v>0.00035</v>
      </c>
      <c r="R271" s="227">
        <f>Q271*H271</f>
        <v>0.0041999999999999997</v>
      </c>
      <c r="S271" s="227">
        <v>0</v>
      </c>
      <c r="T271" s="228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9" t="s">
        <v>135</v>
      </c>
      <c r="AT271" s="229" t="s">
        <v>131</v>
      </c>
      <c r="AU271" s="229" t="s">
        <v>85</v>
      </c>
      <c r="AY271" s="16" t="s">
        <v>130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6" t="s">
        <v>83</v>
      </c>
      <c r="BK271" s="230">
        <f>ROUND(I271*H271,2)</f>
        <v>0</v>
      </c>
      <c r="BL271" s="16" t="s">
        <v>135</v>
      </c>
      <c r="BM271" s="229" t="s">
        <v>568</v>
      </c>
    </row>
    <row r="272" s="2" customFormat="1">
      <c r="A272" s="37"/>
      <c r="B272" s="38"/>
      <c r="C272" s="39"/>
      <c r="D272" s="231" t="s">
        <v>136</v>
      </c>
      <c r="E272" s="39"/>
      <c r="F272" s="232" t="s">
        <v>567</v>
      </c>
      <c r="G272" s="39"/>
      <c r="H272" s="39"/>
      <c r="I272" s="233"/>
      <c r="J272" s="39"/>
      <c r="K272" s="39"/>
      <c r="L272" s="43"/>
      <c r="M272" s="234"/>
      <c r="N272" s="235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136</v>
      </c>
      <c r="AU272" s="16" t="s">
        <v>85</v>
      </c>
    </row>
    <row r="273" s="2" customFormat="1" ht="24.15" customHeight="1">
      <c r="A273" s="37"/>
      <c r="B273" s="38"/>
      <c r="C273" s="218" t="s">
        <v>569</v>
      </c>
      <c r="D273" s="218" t="s">
        <v>131</v>
      </c>
      <c r="E273" s="219" t="s">
        <v>570</v>
      </c>
      <c r="F273" s="220" t="s">
        <v>571</v>
      </c>
      <c r="G273" s="221" t="s">
        <v>134</v>
      </c>
      <c r="H273" s="222">
        <v>2</v>
      </c>
      <c r="I273" s="223"/>
      <c r="J273" s="224">
        <f>ROUND(I273*H273,2)</f>
        <v>0</v>
      </c>
      <c r="K273" s="220" t="s">
        <v>1</v>
      </c>
      <c r="L273" s="43"/>
      <c r="M273" s="225" t="s">
        <v>1</v>
      </c>
      <c r="N273" s="226" t="s">
        <v>40</v>
      </c>
      <c r="O273" s="90"/>
      <c r="P273" s="227">
        <f>O273*H273</f>
        <v>0</v>
      </c>
      <c r="Q273" s="227">
        <v>0.00031</v>
      </c>
      <c r="R273" s="227">
        <f>Q273*H273</f>
        <v>0.00062</v>
      </c>
      <c r="S273" s="227">
        <v>0</v>
      </c>
      <c r="T273" s="228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9" t="s">
        <v>135</v>
      </c>
      <c r="AT273" s="229" t="s">
        <v>131</v>
      </c>
      <c r="AU273" s="229" t="s">
        <v>85</v>
      </c>
      <c r="AY273" s="16" t="s">
        <v>130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6" t="s">
        <v>83</v>
      </c>
      <c r="BK273" s="230">
        <f>ROUND(I273*H273,2)</f>
        <v>0</v>
      </c>
      <c r="BL273" s="16" t="s">
        <v>135</v>
      </c>
      <c r="BM273" s="229" t="s">
        <v>572</v>
      </c>
    </row>
    <row r="274" s="2" customFormat="1">
      <c r="A274" s="37"/>
      <c r="B274" s="38"/>
      <c r="C274" s="39"/>
      <c r="D274" s="231" t="s">
        <v>136</v>
      </c>
      <c r="E274" s="39"/>
      <c r="F274" s="232" t="s">
        <v>571</v>
      </c>
      <c r="G274" s="39"/>
      <c r="H274" s="39"/>
      <c r="I274" s="233"/>
      <c r="J274" s="39"/>
      <c r="K274" s="39"/>
      <c r="L274" s="43"/>
      <c r="M274" s="234"/>
      <c r="N274" s="235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136</v>
      </c>
      <c r="AU274" s="16" t="s">
        <v>85</v>
      </c>
    </row>
    <row r="275" s="2" customFormat="1" ht="24.15" customHeight="1">
      <c r="A275" s="37"/>
      <c r="B275" s="38"/>
      <c r="C275" s="218" t="s">
        <v>305</v>
      </c>
      <c r="D275" s="218" t="s">
        <v>131</v>
      </c>
      <c r="E275" s="219" t="s">
        <v>573</v>
      </c>
      <c r="F275" s="220" t="s">
        <v>574</v>
      </c>
      <c r="G275" s="221" t="s">
        <v>134</v>
      </c>
      <c r="H275" s="222">
        <v>2</v>
      </c>
      <c r="I275" s="223"/>
      <c r="J275" s="224">
        <f>ROUND(I275*H275,2)</f>
        <v>0</v>
      </c>
      <c r="K275" s="220" t="s">
        <v>1</v>
      </c>
      <c r="L275" s="43"/>
      <c r="M275" s="225" t="s">
        <v>1</v>
      </c>
      <c r="N275" s="226" t="s">
        <v>40</v>
      </c>
      <c r="O275" s="90"/>
      <c r="P275" s="227">
        <f>O275*H275</f>
        <v>0</v>
      </c>
      <c r="Q275" s="227">
        <v>0.00108</v>
      </c>
      <c r="R275" s="227">
        <f>Q275*H275</f>
        <v>0.00216</v>
      </c>
      <c r="S275" s="227">
        <v>0</v>
      </c>
      <c r="T275" s="228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9" t="s">
        <v>135</v>
      </c>
      <c r="AT275" s="229" t="s">
        <v>131</v>
      </c>
      <c r="AU275" s="229" t="s">
        <v>85</v>
      </c>
      <c r="AY275" s="16" t="s">
        <v>130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6" t="s">
        <v>83</v>
      </c>
      <c r="BK275" s="230">
        <f>ROUND(I275*H275,2)</f>
        <v>0</v>
      </c>
      <c r="BL275" s="16" t="s">
        <v>135</v>
      </c>
      <c r="BM275" s="229" t="s">
        <v>575</v>
      </c>
    </row>
    <row r="276" s="2" customFormat="1">
      <c r="A276" s="37"/>
      <c r="B276" s="38"/>
      <c r="C276" s="39"/>
      <c r="D276" s="231" t="s">
        <v>136</v>
      </c>
      <c r="E276" s="39"/>
      <c r="F276" s="232" t="s">
        <v>574</v>
      </c>
      <c r="G276" s="39"/>
      <c r="H276" s="39"/>
      <c r="I276" s="233"/>
      <c r="J276" s="39"/>
      <c r="K276" s="39"/>
      <c r="L276" s="43"/>
      <c r="M276" s="234"/>
      <c r="N276" s="235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136</v>
      </c>
      <c r="AU276" s="16" t="s">
        <v>85</v>
      </c>
    </row>
    <row r="277" s="2" customFormat="1" ht="16.5" customHeight="1">
      <c r="A277" s="37"/>
      <c r="B277" s="38"/>
      <c r="C277" s="218" t="s">
        <v>156</v>
      </c>
      <c r="D277" s="218" t="s">
        <v>131</v>
      </c>
      <c r="E277" s="219" t="s">
        <v>576</v>
      </c>
      <c r="F277" s="220" t="s">
        <v>577</v>
      </c>
      <c r="G277" s="221" t="s">
        <v>134</v>
      </c>
      <c r="H277" s="222">
        <v>48</v>
      </c>
      <c r="I277" s="223"/>
      <c r="J277" s="224">
        <f>ROUND(I277*H277,2)</f>
        <v>0</v>
      </c>
      <c r="K277" s="220" t="s">
        <v>1</v>
      </c>
      <c r="L277" s="43"/>
      <c r="M277" s="225" t="s">
        <v>1</v>
      </c>
      <c r="N277" s="226" t="s">
        <v>40</v>
      </c>
      <c r="O277" s="90"/>
      <c r="P277" s="227">
        <f>O277*H277</f>
        <v>0</v>
      </c>
      <c r="Q277" s="227">
        <v>0</v>
      </c>
      <c r="R277" s="227">
        <f>Q277*H277</f>
        <v>0</v>
      </c>
      <c r="S277" s="227">
        <v>0.0054900000000000001</v>
      </c>
      <c r="T277" s="228">
        <f>S277*H277</f>
        <v>0.26351999999999998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9" t="s">
        <v>135</v>
      </c>
      <c r="AT277" s="229" t="s">
        <v>131</v>
      </c>
      <c r="AU277" s="229" t="s">
        <v>85</v>
      </c>
      <c r="AY277" s="16" t="s">
        <v>130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6" t="s">
        <v>83</v>
      </c>
      <c r="BK277" s="230">
        <f>ROUND(I277*H277,2)</f>
        <v>0</v>
      </c>
      <c r="BL277" s="16" t="s">
        <v>135</v>
      </c>
      <c r="BM277" s="229" t="s">
        <v>578</v>
      </c>
    </row>
    <row r="278" s="2" customFormat="1">
      <c r="A278" s="37"/>
      <c r="B278" s="38"/>
      <c r="C278" s="39"/>
      <c r="D278" s="231" t="s">
        <v>136</v>
      </c>
      <c r="E278" s="39"/>
      <c r="F278" s="232" t="s">
        <v>577</v>
      </c>
      <c r="G278" s="39"/>
      <c r="H278" s="39"/>
      <c r="I278" s="233"/>
      <c r="J278" s="39"/>
      <c r="K278" s="39"/>
      <c r="L278" s="43"/>
      <c r="M278" s="234"/>
      <c r="N278" s="235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136</v>
      </c>
      <c r="AU278" s="16" t="s">
        <v>85</v>
      </c>
    </row>
    <row r="279" s="2" customFormat="1" ht="37.8" customHeight="1">
      <c r="A279" s="37"/>
      <c r="B279" s="38"/>
      <c r="C279" s="218" t="s">
        <v>308</v>
      </c>
      <c r="D279" s="218" t="s">
        <v>131</v>
      </c>
      <c r="E279" s="219" t="s">
        <v>579</v>
      </c>
      <c r="F279" s="220" t="s">
        <v>580</v>
      </c>
      <c r="G279" s="221" t="s">
        <v>134</v>
      </c>
      <c r="H279" s="222">
        <v>48</v>
      </c>
      <c r="I279" s="223"/>
      <c r="J279" s="224">
        <f>ROUND(I279*H279,2)</f>
        <v>0</v>
      </c>
      <c r="K279" s="220" t="s">
        <v>1</v>
      </c>
      <c r="L279" s="43"/>
      <c r="M279" s="225" t="s">
        <v>1</v>
      </c>
      <c r="N279" s="226" t="s">
        <v>40</v>
      </c>
      <c r="O279" s="90"/>
      <c r="P279" s="227">
        <f>O279*H279</f>
        <v>0</v>
      </c>
      <c r="Q279" s="227">
        <v>0.0011800000000000001</v>
      </c>
      <c r="R279" s="227">
        <f>Q279*H279</f>
        <v>0.056640000000000003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135</v>
      </c>
      <c r="AT279" s="229" t="s">
        <v>131</v>
      </c>
      <c r="AU279" s="229" t="s">
        <v>85</v>
      </c>
      <c r="AY279" s="16" t="s">
        <v>130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83</v>
      </c>
      <c r="BK279" s="230">
        <f>ROUND(I279*H279,2)</f>
        <v>0</v>
      </c>
      <c r="BL279" s="16" t="s">
        <v>135</v>
      </c>
      <c r="BM279" s="229" t="s">
        <v>581</v>
      </c>
    </row>
    <row r="280" s="2" customFormat="1">
      <c r="A280" s="37"/>
      <c r="B280" s="38"/>
      <c r="C280" s="39"/>
      <c r="D280" s="231" t="s">
        <v>136</v>
      </c>
      <c r="E280" s="39"/>
      <c r="F280" s="232" t="s">
        <v>580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136</v>
      </c>
      <c r="AU280" s="16" t="s">
        <v>85</v>
      </c>
    </row>
    <row r="281" s="2" customFormat="1" ht="37.8" customHeight="1">
      <c r="A281" s="37"/>
      <c r="B281" s="38"/>
      <c r="C281" s="218" t="s">
        <v>311</v>
      </c>
      <c r="D281" s="218" t="s">
        <v>131</v>
      </c>
      <c r="E281" s="219" t="s">
        <v>582</v>
      </c>
      <c r="F281" s="220" t="s">
        <v>583</v>
      </c>
      <c r="G281" s="221" t="s">
        <v>134</v>
      </c>
      <c r="H281" s="222">
        <v>2</v>
      </c>
      <c r="I281" s="223"/>
      <c r="J281" s="224">
        <f>ROUND(I281*H281,2)</f>
        <v>0</v>
      </c>
      <c r="K281" s="220" t="s">
        <v>1</v>
      </c>
      <c r="L281" s="43"/>
      <c r="M281" s="225" t="s">
        <v>1</v>
      </c>
      <c r="N281" s="226" t="s">
        <v>40</v>
      </c>
      <c r="O281" s="90"/>
      <c r="P281" s="227">
        <f>O281*H281</f>
        <v>0</v>
      </c>
      <c r="Q281" s="227">
        <v>0.00189</v>
      </c>
      <c r="R281" s="227">
        <f>Q281*H281</f>
        <v>0.0037799999999999999</v>
      </c>
      <c r="S281" s="227">
        <v>0</v>
      </c>
      <c r="T281" s="228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9" t="s">
        <v>135</v>
      </c>
      <c r="AT281" s="229" t="s">
        <v>131</v>
      </c>
      <c r="AU281" s="229" t="s">
        <v>85</v>
      </c>
      <c r="AY281" s="16" t="s">
        <v>130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6" t="s">
        <v>83</v>
      </c>
      <c r="BK281" s="230">
        <f>ROUND(I281*H281,2)</f>
        <v>0</v>
      </c>
      <c r="BL281" s="16" t="s">
        <v>135</v>
      </c>
      <c r="BM281" s="229" t="s">
        <v>584</v>
      </c>
    </row>
    <row r="282" s="2" customFormat="1">
      <c r="A282" s="37"/>
      <c r="B282" s="38"/>
      <c r="C282" s="39"/>
      <c r="D282" s="231" t="s">
        <v>136</v>
      </c>
      <c r="E282" s="39"/>
      <c r="F282" s="232" t="s">
        <v>583</v>
      </c>
      <c r="G282" s="39"/>
      <c r="H282" s="39"/>
      <c r="I282" s="233"/>
      <c r="J282" s="39"/>
      <c r="K282" s="39"/>
      <c r="L282" s="43"/>
      <c r="M282" s="234"/>
      <c r="N282" s="235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136</v>
      </c>
      <c r="AU282" s="16" t="s">
        <v>85</v>
      </c>
    </row>
    <row r="283" s="2" customFormat="1" ht="37.8" customHeight="1">
      <c r="A283" s="37"/>
      <c r="B283" s="38"/>
      <c r="C283" s="218" t="s">
        <v>585</v>
      </c>
      <c r="D283" s="218" t="s">
        <v>131</v>
      </c>
      <c r="E283" s="219" t="s">
        <v>586</v>
      </c>
      <c r="F283" s="220" t="s">
        <v>587</v>
      </c>
      <c r="G283" s="221" t="s">
        <v>134</v>
      </c>
      <c r="H283" s="222">
        <v>48</v>
      </c>
      <c r="I283" s="223"/>
      <c r="J283" s="224">
        <f>ROUND(I283*H283,2)</f>
        <v>0</v>
      </c>
      <c r="K283" s="220" t="s">
        <v>1</v>
      </c>
      <c r="L283" s="43"/>
      <c r="M283" s="225" t="s">
        <v>1</v>
      </c>
      <c r="N283" s="226" t="s">
        <v>40</v>
      </c>
      <c r="O283" s="90"/>
      <c r="P283" s="227">
        <f>O283*H283</f>
        <v>0</v>
      </c>
      <c r="Q283" s="227">
        <v>0.0011800000000000001</v>
      </c>
      <c r="R283" s="227">
        <f>Q283*H283</f>
        <v>0.056640000000000003</v>
      </c>
      <c r="S283" s="227">
        <v>0</v>
      </c>
      <c r="T283" s="228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9" t="s">
        <v>135</v>
      </c>
      <c r="AT283" s="229" t="s">
        <v>131</v>
      </c>
      <c r="AU283" s="229" t="s">
        <v>85</v>
      </c>
      <c r="AY283" s="16" t="s">
        <v>130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6" t="s">
        <v>83</v>
      </c>
      <c r="BK283" s="230">
        <f>ROUND(I283*H283,2)</f>
        <v>0</v>
      </c>
      <c r="BL283" s="16" t="s">
        <v>135</v>
      </c>
      <c r="BM283" s="229" t="s">
        <v>588</v>
      </c>
    </row>
    <row r="284" s="2" customFormat="1">
      <c r="A284" s="37"/>
      <c r="B284" s="38"/>
      <c r="C284" s="39"/>
      <c r="D284" s="231" t="s">
        <v>136</v>
      </c>
      <c r="E284" s="39"/>
      <c r="F284" s="232" t="s">
        <v>587</v>
      </c>
      <c r="G284" s="39"/>
      <c r="H284" s="39"/>
      <c r="I284" s="233"/>
      <c r="J284" s="39"/>
      <c r="K284" s="39"/>
      <c r="L284" s="43"/>
      <c r="M284" s="234"/>
      <c r="N284" s="235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136</v>
      </c>
      <c r="AU284" s="16" t="s">
        <v>85</v>
      </c>
    </row>
    <row r="285" s="2" customFormat="1" ht="16.5" customHeight="1">
      <c r="A285" s="37"/>
      <c r="B285" s="38"/>
      <c r="C285" s="236" t="s">
        <v>589</v>
      </c>
      <c r="D285" s="236" t="s">
        <v>137</v>
      </c>
      <c r="E285" s="237" t="s">
        <v>590</v>
      </c>
      <c r="F285" s="238" t="s">
        <v>591</v>
      </c>
      <c r="G285" s="239" t="s">
        <v>592</v>
      </c>
      <c r="H285" s="240">
        <v>96</v>
      </c>
      <c r="I285" s="241"/>
      <c r="J285" s="242">
        <f>ROUND(I285*H285,2)</f>
        <v>0</v>
      </c>
      <c r="K285" s="238" t="s">
        <v>1</v>
      </c>
      <c r="L285" s="243"/>
      <c r="M285" s="244" t="s">
        <v>1</v>
      </c>
      <c r="N285" s="245" t="s">
        <v>40</v>
      </c>
      <c r="O285" s="90"/>
      <c r="P285" s="227">
        <f>O285*H285</f>
        <v>0</v>
      </c>
      <c r="Q285" s="227">
        <v>0.00055000000000000003</v>
      </c>
      <c r="R285" s="227">
        <f>Q285*H285</f>
        <v>0.0528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140</v>
      </c>
      <c r="AT285" s="229" t="s">
        <v>137</v>
      </c>
      <c r="AU285" s="229" t="s">
        <v>85</v>
      </c>
      <c r="AY285" s="16" t="s">
        <v>130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83</v>
      </c>
      <c r="BK285" s="230">
        <f>ROUND(I285*H285,2)</f>
        <v>0</v>
      </c>
      <c r="BL285" s="16" t="s">
        <v>135</v>
      </c>
      <c r="BM285" s="229" t="s">
        <v>593</v>
      </c>
    </row>
    <row r="286" s="2" customFormat="1">
      <c r="A286" s="37"/>
      <c r="B286" s="38"/>
      <c r="C286" s="39"/>
      <c r="D286" s="231" t="s">
        <v>136</v>
      </c>
      <c r="E286" s="39"/>
      <c r="F286" s="232" t="s">
        <v>591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136</v>
      </c>
      <c r="AU286" s="16" t="s">
        <v>85</v>
      </c>
    </row>
    <row r="287" s="2" customFormat="1" ht="16.5" customHeight="1">
      <c r="A287" s="37"/>
      <c r="B287" s="38"/>
      <c r="C287" s="236" t="s">
        <v>314</v>
      </c>
      <c r="D287" s="236" t="s">
        <v>137</v>
      </c>
      <c r="E287" s="237" t="s">
        <v>594</v>
      </c>
      <c r="F287" s="238" t="s">
        <v>595</v>
      </c>
      <c r="G287" s="239" t="s">
        <v>592</v>
      </c>
      <c r="H287" s="240">
        <v>2</v>
      </c>
      <c r="I287" s="241"/>
      <c r="J287" s="242">
        <f>ROUND(I287*H287,2)</f>
        <v>0</v>
      </c>
      <c r="K287" s="238" t="s">
        <v>1</v>
      </c>
      <c r="L287" s="243"/>
      <c r="M287" s="244" t="s">
        <v>1</v>
      </c>
      <c r="N287" s="245" t="s">
        <v>40</v>
      </c>
      <c r="O287" s="90"/>
      <c r="P287" s="227">
        <f>O287*H287</f>
        <v>0</v>
      </c>
      <c r="Q287" s="227">
        <v>0.00067000000000000002</v>
      </c>
      <c r="R287" s="227">
        <f>Q287*H287</f>
        <v>0.0013400000000000001</v>
      </c>
      <c r="S287" s="227">
        <v>0</v>
      </c>
      <c r="T287" s="228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9" t="s">
        <v>140</v>
      </c>
      <c r="AT287" s="229" t="s">
        <v>137</v>
      </c>
      <c r="AU287" s="229" t="s">
        <v>85</v>
      </c>
      <c r="AY287" s="16" t="s">
        <v>130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6" t="s">
        <v>83</v>
      </c>
      <c r="BK287" s="230">
        <f>ROUND(I287*H287,2)</f>
        <v>0</v>
      </c>
      <c r="BL287" s="16" t="s">
        <v>135</v>
      </c>
      <c r="BM287" s="229" t="s">
        <v>596</v>
      </c>
    </row>
    <row r="288" s="2" customFormat="1">
      <c r="A288" s="37"/>
      <c r="B288" s="38"/>
      <c r="C288" s="39"/>
      <c r="D288" s="231" t="s">
        <v>136</v>
      </c>
      <c r="E288" s="39"/>
      <c r="F288" s="232" t="s">
        <v>595</v>
      </c>
      <c r="G288" s="39"/>
      <c r="H288" s="39"/>
      <c r="I288" s="233"/>
      <c r="J288" s="39"/>
      <c r="K288" s="39"/>
      <c r="L288" s="43"/>
      <c r="M288" s="234"/>
      <c r="N288" s="235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136</v>
      </c>
      <c r="AU288" s="16" t="s">
        <v>85</v>
      </c>
    </row>
    <row r="289" s="2" customFormat="1" ht="24.15" customHeight="1">
      <c r="A289" s="37"/>
      <c r="B289" s="38"/>
      <c r="C289" s="236" t="s">
        <v>597</v>
      </c>
      <c r="D289" s="236" t="s">
        <v>137</v>
      </c>
      <c r="E289" s="237" t="s">
        <v>598</v>
      </c>
      <c r="F289" s="238" t="s">
        <v>599</v>
      </c>
      <c r="G289" s="239" t="s">
        <v>134</v>
      </c>
      <c r="H289" s="240">
        <v>2</v>
      </c>
      <c r="I289" s="241"/>
      <c r="J289" s="242">
        <f>ROUND(I289*H289,2)</f>
        <v>0</v>
      </c>
      <c r="K289" s="238" t="s">
        <v>1</v>
      </c>
      <c r="L289" s="243"/>
      <c r="M289" s="244" t="s">
        <v>1</v>
      </c>
      <c r="N289" s="245" t="s">
        <v>40</v>
      </c>
      <c r="O289" s="90"/>
      <c r="P289" s="227">
        <f>O289*H289</f>
        <v>0</v>
      </c>
      <c r="Q289" s="227">
        <v>0.00010000000000000001</v>
      </c>
      <c r="R289" s="227">
        <f>Q289*H289</f>
        <v>0.00020000000000000001</v>
      </c>
      <c r="S289" s="227">
        <v>0</v>
      </c>
      <c r="T289" s="228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9" t="s">
        <v>140</v>
      </c>
      <c r="AT289" s="229" t="s">
        <v>137</v>
      </c>
      <c r="AU289" s="229" t="s">
        <v>85</v>
      </c>
      <c r="AY289" s="16" t="s">
        <v>130</v>
      </c>
      <c r="BE289" s="230">
        <f>IF(N289="základní",J289,0)</f>
        <v>0</v>
      </c>
      <c r="BF289" s="230">
        <f>IF(N289="snížená",J289,0)</f>
        <v>0</v>
      </c>
      <c r="BG289" s="230">
        <f>IF(N289="zákl. přenesená",J289,0)</f>
        <v>0</v>
      </c>
      <c r="BH289" s="230">
        <f>IF(N289="sníž. přenesená",J289,0)</f>
        <v>0</v>
      </c>
      <c r="BI289" s="230">
        <f>IF(N289="nulová",J289,0)</f>
        <v>0</v>
      </c>
      <c r="BJ289" s="16" t="s">
        <v>83</v>
      </c>
      <c r="BK289" s="230">
        <f>ROUND(I289*H289,2)</f>
        <v>0</v>
      </c>
      <c r="BL289" s="16" t="s">
        <v>135</v>
      </c>
      <c r="BM289" s="229" t="s">
        <v>600</v>
      </c>
    </row>
    <row r="290" s="2" customFormat="1">
      <c r="A290" s="37"/>
      <c r="B290" s="38"/>
      <c r="C290" s="39"/>
      <c r="D290" s="231" t="s">
        <v>136</v>
      </c>
      <c r="E290" s="39"/>
      <c r="F290" s="232" t="s">
        <v>599</v>
      </c>
      <c r="G290" s="39"/>
      <c r="H290" s="39"/>
      <c r="I290" s="233"/>
      <c r="J290" s="39"/>
      <c r="K290" s="39"/>
      <c r="L290" s="43"/>
      <c r="M290" s="234"/>
      <c r="N290" s="235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136</v>
      </c>
      <c r="AU290" s="16" t="s">
        <v>85</v>
      </c>
    </row>
    <row r="291" s="2" customFormat="1">
      <c r="A291" s="37"/>
      <c r="B291" s="38"/>
      <c r="C291" s="39"/>
      <c r="D291" s="231" t="s">
        <v>318</v>
      </c>
      <c r="E291" s="39"/>
      <c r="F291" s="251" t="s">
        <v>601</v>
      </c>
      <c r="G291" s="39"/>
      <c r="H291" s="39"/>
      <c r="I291" s="233"/>
      <c r="J291" s="39"/>
      <c r="K291" s="39"/>
      <c r="L291" s="43"/>
      <c r="M291" s="234"/>
      <c r="N291" s="23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318</v>
      </c>
      <c r="AU291" s="16" t="s">
        <v>85</v>
      </c>
    </row>
    <row r="292" s="2" customFormat="1" ht="24.15" customHeight="1">
      <c r="A292" s="37"/>
      <c r="B292" s="38"/>
      <c r="C292" s="236" t="s">
        <v>602</v>
      </c>
      <c r="D292" s="236" t="s">
        <v>137</v>
      </c>
      <c r="E292" s="237" t="s">
        <v>603</v>
      </c>
      <c r="F292" s="238" t="s">
        <v>604</v>
      </c>
      <c r="G292" s="239" t="s">
        <v>134</v>
      </c>
      <c r="H292" s="240">
        <v>24</v>
      </c>
      <c r="I292" s="241"/>
      <c r="J292" s="242">
        <f>ROUND(I292*H292,2)</f>
        <v>0</v>
      </c>
      <c r="K292" s="238" t="s">
        <v>1</v>
      </c>
      <c r="L292" s="243"/>
      <c r="M292" s="244" t="s">
        <v>1</v>
      </c>
      <c r="N292" s="245" t="s">
        <v>40</v>
      </c>
      <c r="O292" s="90"/>
      <c r="P292" s="227">
        <f>O292*H292</f>
        <v>0</v>
      </c>
      <c r="Q292" s="227">
        <v>0.00020000000000000001</v>
      </c>
      <c r="R292" s="227">
        <f>Q292*H292</f>
        <v>0.0048000000000000004</v>
      </c>
      <c r="S292" s="227">
        <v>0</v>
      </c>
      <c r="T292" s="228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9" t="s">
        <v>140</v>
      </c>
      <c r="AT292" s="229" t="s">
        <v>137</v>
      </c>
      <c r="AU292" s="229" t="s">
        <v>85</v>
      </c>
      <c r="AY292" s="16" t="s">
        <v>130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6" t="s">
        <v>83</v>
      </c>
      <c r="BK292" s="230">
        <f>ROUND(I292*H292,2)</f>
        <v>0</v>
      </c>
      <c r="BL292" s="16" t="s">
        <v>135</v>
      </c>
      <c r="BM292" s="229" t="s">
        <v>605</v>
      </c>
    </row>
    <row r="293" s="2" customFormat="1">
      <c r="A293" s="37"/>
      <c r="B293" s="38"/>
      <c r="C293" s="39"/>
      <c r="D293" s="231" t="s">
        <v>136</v>
      </c>
      <c r="E293" s="39"/>
      <c r="F293" s="232" t="s">
        <v>604</v>
      </c>
      <c r="G293" s="39"/>
      <c r="H293" s="39"/>
      <c r="I293" s="233"/>
      <c r="J293" s="39"/>
      <c r="K293" s="39"/>
      <c r="L293" s="43"/>
      <c r="M293" s="234"/>
      <c r="N293" s="235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136</v>
      </c>
      <c r="AU293" s="16" t="s">
        <v>85</v>
      </c>
    </row>
    <row r="294" s="2" customFormat="1" ht="37.8" customHeight="1">
      <c r="A294" s="37"/>
      <c r="B294" s="38"/>
      <c r="C294" s="218" t="s">
        <v>606</v>
      </c>
      <c r="D294" s="218" t="s">
        <v>131</v>
      </c>
      <c r="E294" s="219" t="s">
        <v>607</v>
      </c>
      <c r="F294" s="220" t="s">
        <v>608</v>
      </c>
      <c r="G294" s="221" t="s">
        <v>177</v>
      </c>
      <c r="H294" s="222">
        <v>1125</v>
      </c>
      <c r="I294" s="223"/>
      <c r="J294" s="224">
        <f>ROUND(I294*H294,2)</f>
        <v>0</v>
      </c>
      <c r="K294" s="220" t="s">
        <v>1</v>
      </c>
      <c r="L294" s="43"/>
      <c r="M294" s="225" t="s">
        <v>1</v>
      </c>
      <c r="N294" s="226" t="s">
        <v>40</v>
      </c>
      <c r="O294" s="90"/>
      <c r="P294" s="227">
        <f>O294*H294</f>
        <v>0</v>
      </c>
      <c r="Q294" s="227">
        <v>0.00019000000000000001</v>
      </c>
      <c r="R294" s="227">
        <f>Q294*H294</f>
        <v>0.21375000000000002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135</v>
      </c>
      <c r="AT294" s="229" t="s">
        <v>131</v>
      </c>
      <c r="AU294" s="229" t="s">
        <v>85</v>
      </c>
      <c r="AY294" s="16" t="s">
        <v>130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83</v>
      </c>
      <c r="BK294" s="230">
        <f>ROUND(I294*H294,2)</f>
        <v>0</v>
      </c>
      <c r="BL294" s="16" t="s">
        <v>135</v>
      </c>
      <c r="BM294" s="229" t="s">
        <v>609</v>
      </c>
    </row>
    <row r="295" s="2" customFormat="1">
      <c r="A295" s="37"/>
      <c r="B295" s="38"/>
      <c r="C295" s="39"/>
      <c r="D295" s="231" t="s">
        <v>136</v>
      </c>
      <c r="E295" s="39"/>
      <c r="F295" s="232" t="s">
        <v>608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136</v>
      </c>
      <c r="AU295" s="16" t="s">
        <v>85</v>
      </c>
    </row>
    <row r="296" s="2" customFormat="1" ht="33" customHeight="1">
      <c r="A296" s="37"/>
      <c r="B296" s="38"/>
      <c r="C296" s="218" t="s">
        <v>610</v>
      </c>
      <c r="D296" s="218" t="s">
        <v>131</v>
      </c>
      <c r="E296" s="219" t="s">
        <v>611</v>
      </c>
      <c r="F296" s="220" t="s">
        <v>612</v>
      </c>
      <c r="G296" s="221" t="s">
        <v>177</v>
      </c>
      <c r="H296" s="222">
        <v>1125</v>
      </c>
      <c r="I296" s="223"/>
      <c r="J296" s="224">
        <f>ROUND(I296*H296,2)</f>
        <v>0</v>
      </c>
      <c r="K296" s="220" t="s">
        <v>1</v>
      </c>
      <c r="L296" s="43"/>
      <c r="M296" s="225" t="s">
        <v>1</v>
      </c>
      <c r="N296" s="226" t="s">
        <v>40</v>
      </c>
      <c r="O296" s="90"/>
      <c r="P296" s="227">
        <f>O296*H296</f>
        <v>0</v>
      </c>
      <c r="Q296" s="227">
        <v>1.0000000000000001E-05</v>
      </c>
      <c r="R296" s="227">
        <f>Q296*H296</f>
        <v>0.011250000000000001</v>
      </c>
      <c r="S296" s="227">
        <v>0</v>
      </c>
      <c r="T296" s="228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9" t="s">
        <v>135</v>
      </c>
      <c r="AT296" s="229" t="s">
        <v>131</v>
      </c>
      <c r="AU296" s="229" t="s">
        <v>85</v>
      </c>
      <c r="AY296" s="16" t="s">
        <v>130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6" t="s">
        <v>83</v>
      </c>
      <c r="BK296" s="230">
        <f>ROUND(I296*H296,2)</f>
        <v>0</v>
      </c>
      <c r="BL296" s="16" t="s">
        <v>135</v>
      </c>
      <c r="BM296" s="229" t="s">
        <v>613</v>
      </c>
    </row>
    <row r="297" s="2" customFormat="1">
      <c r="A297" s="37"/>
      <c r="B297" s="38"/>
      <c r="C297" s="39"/>
      <c r="D297" s="231" t="s">
        <v>136</v>
      </c>
      <c r="E297" s="39"/>
      <c r="F297" s="232" t="s">
        <v>612</v>
      </c>
      <c r="G297" s="39"/>
      <c r="H297" s="39"/>
      <c r="I297" s="233"/>
      <c r="J297" s="39"/>
      <c r="K297" s="39"/>
      <c r="L297" s="43"/>
      <c r="M297" s="234"/>
      <c r="N297" s="235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136</v>
      </c>
      <c r="AU297" s="16" t="s">
        <v>85</v>
      </c>
    </row>
    <row r="298" s="2" customFormat="1" ht="44.25" customHeight="1">
      <c r="A298" s="37"/>
      <c r="B298" s="38"/>
      <c r="C298" s="218" t="s">
        <v>614</v>
      </c>
      <c r="D298" s="218" t="s">
        <v>131</v>
      </c>
      <c r="E298" s="219" t="s">
        <v>615</v>
      </c>
      <c r="F298" s="220" t="s">
        <v>616</v>
      </c>
      <c r="G298" s="221" t="s">
        <v>197</v>
      </c>
      <c r="H298" s="246"/>
      <c r="I298" s="223"/>
      <c r="J298" s="224">
        <f>ROUND(I298*H298,2)</f>
        <v>0</v>
      </c>
      <c r="K298" s="220" t="s">
        <v>1</v>
      </c>
      <c r="L298" s="43"/>
      <c r="M298" s="225" t="s">
        <v>1</v>
      </c>
      <c r="N298" s="226" t="s">
        <v>40</v>
      </c>
      <c r="O298" s="90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9" t="s">
        <v>135</v>
      </c>
      <c r="AT298" s="229" t="s">
        <v>131</v>
      </c>
      <c r="AU298" s="229" t="s">
        <v>85</v>
      </c>
      <c r="AY298" s="16" t="s">
        <v>130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6" t="s">
        <v>83</v>
      </c>
      <c r="BK298" s="230">
        <f>ROUND(I298*H298,2)</f>
        <v>0</v>
      </c>
      <c r="BL298" s="16" t="s">
        <v>135</v>
      </c>
      <c r="BM298" s="229" t="s">
        <v>617</v>
      </c>
    </row>
    <row r="299" s="2" customFormat="1">
      <c r="A299" s="37"/>
      <c r="B299" s="38"/>
      <c r="C299" s="39"/>
      <c r="D299" s="231" t="s">
        <v>136</v>
      </c>
      <c r="E299" s="39"/>
      <c r="F299" s="232" t="s">
        <v>616</v>
      </c>
      <c r="G299" s="39"/>
      <c r="H299" s="39"/>
      <c r="I299" s="233"/>
      <c r="J299" s="39"/>
      <c r="K299" s="39"/>
      <c r="L299" s="43"/>
      <c r="M299" s="234"/>
      <c r="N299" s="235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136</v>
      </c>
      <c r="AU299" s="16" t="s">
        <v>85</v>
      </c>
    </row>
    <row r="300" s="11" customFormat="1" ht="22.8" customHeight="1">
      <c r="A300" s="11"/>
      <c r="B300" s="204"/>
      <c r="C300" s="205"/>
      <c r="D300" s="206" t="s">
        <v>74</v>
      </c>
      <c r="E300" s="257" t="s">
        <v>618</v>
      </c>
      <c r="F300" s="257" t="s">
        <v>619</v>
      </c>
      <c r="G300" s="205"/>
      <c r="H300" s="205"/>
      <c r="I300" s="208"/>
      <c r="J300" s="258">
        <f>BK300</f>
        <v>0</v>
      </c>
      <c r="K300" s="205"/>
      <c r="L300" s="210"/>
      <c r="M300" s="211"/>
      <c r="N300" s="212"/>
      <c r="O300" s="212"/>
      <c r="P300" s="213">
        <f>SUM(P301:P307)</f>
        <v>0</v>
      </c>
      <c r="Q300" s="212"/>
      <c r="R300" s="213">
        <f>SUM(R301:R307)</f>
        <v>0.0124</v>
      </c>
      <c r="S300" s="212"/>
      <c r="T300" s="214">
        <f>SUM(T301:T307)</f>
        <v>0</v>
      </c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R300" s="215" t="s">
        <v>85</v>
      </c>
      <c r="AT300" s="216" t="s">
        <v>74</v>
      </c>
      <c r="AU300" s="216" t="s">
        <v>83</v>
      </c>
      <c r="AY300" s="215" t="s">
        <v>130</v>
      </c>
      <c r="BK300" s="217">
        <f>SUM(BK301:BK307)</f>
        <v>0</v>
      </c>
    </row>
    <row r="301" s="2" customFormat="1" ht="16.5" customHeight="1">
      <c r="A301" s="37"/>
      <c r="B301" s="38"/>
      <c r="C301" s="236" t="s">
        <v>620</v>
      </c>
      <c r="D301" s="236" t="s">
        <v>137</v>
      </c>
      <c r="E301" s="237" t="s">
        <v>621</v>
      </c>
      <c r="F301" s="238" t="s">
        <v>622</v>
      </c>
      <c r="G301" s="239" t="s">
        <v>134</v>
      </c>
      <c r="H301" s="240">
        <v>2</v>
      </c>
      <c r="I301" s="241"/>
      <c r="J301" s="242">
        <f>ROUND(I301*H301,2)</f>
        <v>0</v>
      </c>
      <c r="K301" s="238" t="s">
        <v>1</v>
      </c>
      <c r="L301" s="243"/>
      <c r="M301" s="244" t="s">
        <v>1</v>
      </c>
      <c r="N301" s="245" t="s">
        <v>40</v>
      </c>
      <c r="O301" s="90"/>
      <c r="P301" s="227">
        <f>O301*H301</f>
        <v>0</v>
      </c>
      <c r="Q301" s="227">
        <v>0.0012800000000000001</v>
      </c>
      <c r="R301" s="227">
        <f>Q301*H301</f>
        <v>0.0025600000000000002</v>
      </c>
      <c r="S301" s="227">
        <v>0</v>
      </c>
      <c r="T301" s="228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9" t="s">
        <v>140</v>
      </c>
      <c r="AT301" s="229" t="s">
        <v>137</v>
      </c>
      <c r="AU301" s="229" t="s">
        <v>85</v>
      </c>
      <c r="AY301" s="16" t="s">
        <v>130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6" t="s">
        <v>83</v>
      </c>
      <c r="BK301" s="230">
        <f>ROUND(I301*H301,2)</f>
        <v>0</v>
      </c>
      <c r="BL301" s="16" t="s">
        <v>135</v>
      </c>
      <c r="BM301" s="229" t="s">
        <v>623</v>
      </c>
    </row>
    <row r="302" s="2" customFormat="1">
      <c r="A302" s="37"/>
      <c r="B302" s="38"/>
      <c r="C302" s="39"/>
      <c r="D302" s="231" t="s">
        <v>136</v>
      </c>
      <c r="E302" s="39"/>
      <c r="F302" s="232" t="s">
        <v>622</v>
      </c>
      <c r="G302" s="39"/>
      <c r="H302" s="39"/>
      <c r="I302" s="233"/>
      <c r="J302" s="39"/>
      <c r="K302" s="39"/>
      <c r="L302" s="43"/>
      <c r="M302" s="234"/>
      <c r="N302" s="235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136</v>
      </c>
      <c r="AU302" s="16" t="s">
        <v>85</v>
      </c>
    </row>
    <row r="303" s="2" customFormat="1">
      <c r="A303" s="37"/>
      <c r="B303" s="38"/>
      <c r="C303" s="39"/>
      <c r="D303" s="231" t="s">
        <v>318</v>
      </c>
      <c r="E303" s="39"/>
      <c r="F303" s="251" t="s">
        <v>624</v>
      </c>
      <c r="G303" s="39"/>
      <c r="H303" s="39"/>
      <c r="I303" s="233"/>
      <c r="J303" s="39"/>
      <c r="K303" s="39"/>
      <c r="L303" s="43"/>
      <c r="M303" s="234"/>
      <c r="N303" s="235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318</v>
      </c>
      <c r="AU303" s="16" t="s">
        <v>85</v>
      </c>
    </row>
    <row r="304" s="2" customFormat="1" ht="24.15" customHeight="1">
      <c r="A304" s="37"/>
      <c r="B304" s="38"/>
      <c r="C304" s="218" t="s">
        <v>625</v>
      </c>
      <c r="D304" s="218" t="s">
        <v>131</v>
      </c>
      <c r="E304" s="219" t="s">
        <v>626</v>
      </c>
      <c r="F304" s="220" t="s">
        <v>627</v>
      </c>
      <c r="G304" s="221" t="s">
        <v>203</v>
      </c>
      <c r="H304" s="222">
        <v>2</v>
      </c>
      <c r="I304" s="223"/>
      <c r="J304" s="224">
        <f>ROUND(I304*H304,2)</f>
        <v>0</v>
      </c>
      <c r="K304" s="220" t="s">
        <v>1</v>
      </c>
      <c r="L304" s="43"/>
      <c r="M304" s="225" t="s">
        <v>1</v>
      </c>
      <c r="N304" s="226" t="s">
        <v>40</v>
      </c>
      <c r="O304" s="90"/>
      <c r="P304" s="227">
        <f>O304*H304</f>
        <v>0</v>
      </c>
      <c r="Q304" s="227">
        <v>0.0049199999999999999</v>
      </c>
      <c r="R304" s="227">
        <f>Q304*H304</f>
        <v>0.0098399999999999998</v>
      </c>
      <c r="S304" s="227">
        <v>0</v>
      </c>
      <c r="T304" s="228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9" t="s">
        <v>135</v>
      </c>
      <c r="AT304" s="229" t="s">
        <v>131</v>
      </c>
      <c r="AU304" s="229" t="s">
        <v>85</v>
      </c>
      <c r="AY304" s="16" t="s">
        <v>130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6" t="s">
        <v>83</v>
      </c>
      <c r="BK304" s="230">
        <f>ROUND(I304*H304,2)</f>
        <v>0</v>
      </c>
      <c r="BL304" s="16" t="s">
        <v>135</v>
      </c>
      <c r="BM304" s="229" t="s">
        <v>628</v>
      </c>
    </row>
    <row r="305" s="2" customFormat="1">
      <c r="A305" s="37"/>
      <c r="B305" s="38"/>
      <c r="C305" s="39"/>
      <c r="D305" s="231" t="s">
        <v>136</v>
      </c>
      <c r="E305" s="39"/>
      <c r="F305" s="232" t="s">
        <v>627</v>
      </c>
      <c r="G305" s="39"/>
      <c r="H305" s="39"/>
      <c r="I305" s="233"/>
      <c r="J305" s="39"/>
      <c r="K305" s="39"/>
      <c r="L305" s="43"/>
      <c r="M305" s="234"/>
      <c r="N305" s="235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136</v>
      </c>
      <c r="AU305" s="16" t="s">
        <v>85</v>
      </c>
    </row>
    <row r="306" s="2" customFormat="1" ht="44.25" customHeight="1">
      <c r="A306" s="37"/>
      <c r="B306" s="38"/>
      <c r="C306" s="218" t="s">
        <v>629</v>
      </c>
      <c r="D306" s="218" t="s">
        <v>131</v>
      </c>
      <c r="E306" s="219" t="s">
        <v>630</v>
      </c>
      <c r="F306" s="220" t="s">
        <v>631</v>
      </c>
      <c r="G306" s="221" t="s">
        <v>197</v>
      </c>
      <c r="H306" s="246"/>
      <c r="I306" s="223"/>
      <c r="J306" s="224">
        <f>ROUND(I306*H306,2)</f>
        <v>0</v>
      </c>
      <c r="K306" s="220" t="s">
        <v>1</v>
      </c>
      <c r="L306" s="43"/>
      <c r="M306" s="225" t="s">
        <v>1</v>
      </c>
      <c r="N306" s="226" t="s">
        <v>40</v>
      </c>
      <c r="O306" s="90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9" t="s">
        <v>135</v>
      </c>
      <c r="AT306" s="229" t="s">
        <v>131</v>
      </c>
      <c r="AU306" s="229" t="s">
        <v>85</v>
      </c>
      <c r="AY306" s="16" t="s">
        <v>130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6" t="s">
        <v>83</v>
      </c>
      <c r="BK306" s="230">
        <f>ROUND(I306*H306,2)</f>
        <v>0</v>
      </c>
      <c r="BL306" s="16" t="s">
        <v>135</v>
      </c>
      <c r="BM306" s="229" t="s">
        <v>632</v>
      </c>
    </row>
    <row r="307" s="2" customFormat="1">
      <c r="A307" s="37"/>
      <c r="B307" s="38"/>
      <c r="C307" s="39"/>
      <c r="D307" s="231" t="s">
        <v>136</v>
      </c>
      <c r="E307" s="39"/>
      <c r="F307" s="232" t="s">
        <v>631</v>
      </c>
      <c r="G307" s="39"/>
      <c r="H307" s="39"/>
      <c r="I307" s="233"/>
      <c r="J307" s="39"/>
      <c r="K307" s="39"/>
      <c r="L307" s="43"/>
      <c r="M307" s="234"/>
      <c r="N307" s="235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136</v>
      </c>
      <c r="AU307" s="16" t="s">
        <v>85</v>
      </c>
    </row>
    <row r="308" s="11" customFormat="1" ht="22.8" customHeight="1">
      <c r="A308" s="11"/>
      <c r="B308" s="204"/>
      <c r="C308" s="205"/>
      <c r="D308" s="206" t="s">
        <v>74</v>
      </c>
      <c r="E308" s="257" t="s">
        <v>633</v>
      </c>
      <c r="F308" s="257" t="s">
        <v>634</v>
      </c>
      <c r="G308" s="205"/>
      <c r="H308" s="205"/>
      <c r="I308" s="208"/>
      <c r="J308" s="258">
        <f>BK308</f>
        <v>0</v>
      </c>
      <c r="K308" s="205"/>
      <c r="L308" s="210"/>
      <c r="M308" s="211"/>
      <c r="N308" s="212"/>
      <c r="O308" s="212"/>
      <c r="P308" s="213">
        <f>SUM(P309:P310)</f>
        <v>0</v>
      </c>
      <c r="Q308" s="212"/>
      <c r="R308" s="213">
        <f>SUM(R309:R310)</f>
        <v>0.015300000000000001</v>
      </c>
      <c r="S308" s="212"/>
      <c r="T308" s="214">
        <f>SUM(T309:T310)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215" t="s">
        <v>85</v>
      </c>
      <c r="AT308" s="216" t="s">
        <v>74</v>
      </c>
      <c r="AU308" s="216" t="s">
        <v>83</v>
      </c>
      <c r="AY308" s="215" t="s">
        <v>130</v>
      </c>
      <c r="BK308" s="217">
        <f>SUM(BK309:BK310)</f>
        <v>0</v>
      </c>
    </row>
    <row r="309" s="2" customFormat="1" ht="37.8" customHeight="1">
      <c r="A309" s="37"/>
      <c r="B309" s="38"/>
      <c r="C309" s="218" t="s">
        <v>635</v>
      </c>
      <c r="D309" s="218" t="s">
        <v>131</v>
      </c>
      <c r="E309" s="219" t="s">
        <v>636</v>
      </c>
      <c r="F309" s="220" t="s">
        <v>637</v>
      </c>
      <c r="G309" s="221" t="s">
        <v>134</v>
      </c>
      <c r="H309" s="222">
        <v>153</v>
      </c>
      <c r="I309" s="223"/>
      <c r="J309" s="224">
        <f>ROUND(I309*H309,2)</f>
        <v>0</v>
      </c>
      <c r="K309" s="220" t="s">
        <v>1</v>
      </c>
      <c r="L309" s="43"/>
      <c r="M309" s="225" t="s">
        <v>1</v>
      </c>
      <c r="N309" s="226" t="s">
        <v>40</v>
      </c>
      <c r="O309" s="90"/>
      <c r="P309" s="227">
        <f>O309*H309</f>
        <v>0</v>
      </c>
      <c r="Q309" s="227">
        <v>0.00010000000000000001</v>
      </c>
      <c r="R309" s="227">
        <f>Q309*H309</f>
        <v>0.015300000000000001</v>
      </c>
      <c r="S309" s="227">
        <v>0</v>
      </c>
      <c r="T309" s="22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9" t="s">
        <v>135</v>
      </c>
      <c r="AT309" s="229" t="s">
        <v>131</v>
      </c>
      <c r="AU309" s="229" t="s">
        <v>85</v>
      </c>
      <c r="AY309" s="16" t="s">
        <v>130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6" t="s">
        <v>83</v>
      </c>
      <c r="BK309" s="230">
        <f>ROUND(I309*H309,2)</f>
        <v>0</v>
      </c>
      <c r="BL309" s="16" t="s">
        <v>135</v>
      </c>
      <c r="BM309" s="229" t="s">
        <v>638</v>
      </c>
    </row>
    <row r="310" s="2" customFormat="1">
      <c r="A310" s="37"/>
      <c r="B310" s="38"/>
      <c r="C310" s="39"/>
      <c r="D310" s="231" t="s">
        <v>136</v>
      </c>
      <c r="E310" s="39"/>
      <c r="F310" s="232" t="s">
        <v>637</v>
      </c>
      <c r="G310" s="39"/>
      <c r="H310" s="39"/>
      <c r="I310" s="233"/>
      <c r="J310" s="39"/>
      <c r="K310" s="39"/>
      <c r="L310" s="43"/>
      <c r="M310" s="234"/>
      <c r="N310" s="235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136</v>
      </c>
      <c r="AU310" s="16" t="s">
        <v>85</v>
      </c>
    </row>
    <row r="311" s="11" customFormat="1" ht="22.8" customHeight="1">
      <c r="A311" s="11"/>
      <c r="B311" s="204"/>
      <c r="C311" s="205"/>
      <c r="D311" s="206" t="s">
        <v>74</v>
      </c>
      <c r="E311" s="257" t="s">
        <v>198</v>
      </c>
      <c r="F311" s="257" t="s">
        <v>199</v>
      </c>
      <c r="G311" s="205"/>
      <c r="H311" s="205"/>
      <c r="I311" s="208"/>
      <c r="J311" s="258">
        <f>BK311</f>
        <v>0</v>
      </c>
      <c r="K311" s="205"/>
      <c r="L311" s="210"/>
      <c r="M311" s="211"/>
      <c r="N311" s="212"/>
      <c r="O311" s="212"/>
      <c r="P311" s="213">
        <f>SUM(P312:P318)</f>
        <v>0</v>
      </c>
      <c r="Q311" s="212"/>
      <c r="R311" s="213">
        <f>SUM(R312:R318)</f>
        <v>0.01576</v>
      </c>
      <c r="S311" s="212"/>
      <c r="T311" s="214">
        <f>SUM(T312:T318)</f>
        <v>0</v>
      </c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R311" s="215" t="s">
        <v>85</v>
      </c>
      <c r="AT311" s="216" t="s">
        <v>74</v>
      </c>
      <c r="AU311" s="216" t="s">
        <v>83</v>
      </c>
      <c r="AY311" s="215" t="s">
        <v>130</v>
      </c>
      <c r="BK311" s="217">
        <f>SUM(BK312:BK318)</f>
        <v>0</v>
      </c>
    </row>
    <row r="312" s="2" customFormat="1" ht="33" customHeight="1">
      <c r="A312" s="37"/>
      <c r="B312" s="38"/>
      <c r="C312" s="218" t="s">
        <v>639</v>
      </c>
      <c r="D312" s="218" t="s">
        <v>131</v>
      </c>
      <c r="E312" s="219" t="s">
        <v>640</v>
      </c>
      <c r="F312" s="220" t="s">
        <v>641</v>
      </c>
      <c r="G312" s="221" t="s">
        <v>203</v>
      </c>
      <c r="H312" s="222">
        <v>2</v>
      </c>
      <c r="I312" s="223"/>
      <c r="J312" s="224">
        <f>ROUND(I312*H312,2)</f>
        <v>0</v>
      </c>
      <c r="K312" s="220" t="s">
        <v>1</v>
      </c>
      <c r="L312" s="43"/>
      <c r="M312" s="225" t="s">
        <v>1</v>
      </c>
      <c r="N312" s="226" t="s">
        <v>40</v>
      </c>
      <c r="O312" s="90"/>
      <c r="P312" s="227">
        <f>O312*H312</f>
        <v>0</v>
      </c>
      <c r="Q312" s="227">
        <v>0.00068000000000000005</v>
      </c>
      <c r="R312" s="227">
        <f>Q312*H312</f>
        <v>0.0013600000000000001</v>
      </c>
      <c r="S312" s="227">
        <v>0</v>
      </c>
      <c r="T312" s="228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9" t="s">
        <v>135</v>
      </c>
      <c r="AT312" s="229" t="s">
        <v>131</v>
      </c>
      <c r="AU312" s="229" t="s">
        <v>85</v>
      </c>
      <c r="AY312" s="16" t="s">
        <v>130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16" t="s">
        <v>83</v>
      </c>
      <c r="BK312" s="230">
        <f>ROUND(I312*H312,2)</f>
        <v>0</v>
      </c>
      <c r="BL312" s="16" t="s">
        <v>135</v>
      </c>
      <c r="BM312" s="229" t="s">
        <v>642</v>
      </c>
    </row>
    <row r="313" s="2" customFormat="1">
      <c r="A313" s="37"/>
      <c r="B313" s="38"/>
      <c r="C313" s="39"/>
      <c r="D313" s="231" t="s">
        <v>136</v>
      </c>
      <c r="E313" s="39"/>
      <c r="F313" s="232" t="s">
        <v>641</v>
      </c>
      <c r="G313" s="39"/>
      <c r="H313" s="39"/>
      <c r="I313" s="233"/>
      <c r="J313" s="39"/>
      <c r="K313" s="39"/>
      <c r="L313" s="43"/>
      <c r="M313" s="234"/>
      <c r="N313" s="235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136</v>
      </c>
      <c r="AU313" s="16" t="s">
        <v>85</v>
      </c>
    </row>
    <row r="314" s="2" customFormat="1" ht="33" customHeight="1">
      <c r="A314" s="37"/>
      <c r="B314" s="38"/>
      <c r="C314" s="236" t="s">
        <v>643</v>
      </c>
      <c r="D314" s="236" t="s">
        <v>137</v>
      </c>
      <c r="E314" s="237" t="s">
        <v>644</v>
      </c>
      <c r="F314" s="238" t="s">
        <v>645</v>
      </c>
      <c r="G314" s="239" t="s">
        <v>134</v>
      </c>
      <c r="H314" s="240">
        <v>3</v>
      </c>
      <c r="I314" s="241"/>
      <c r="J314" s="242">
        <f>ROUND(I314*H314,2)</f>
        <v>0</v>
      </c>
      <c r="K314" s="238" t="s">
        <v>1</v>
      </c>
      <c r="L314" s="243"/>
      <c r="M314" s="244" t="s">
        <v>1</v>
      </c>
      <c r="N314" s="245" t="s">
        <v>40</v>
      </c>
      <c r="O314" s="90"/>
      <c r="P314" s="227">
        <f>O314*H314</f>
        <v>0</v>
      </c>
      <c r="Q314" s="227">
        <v>0.0047999999999999996</v>
      </c>
      <c r="R314" s="227">
        <f>Q314*H314</f>
        <v>0.0144</v>
      </c>
      <c r="S314" s="227">
        <v>0</v>
      </c>
      <c r="T314" s="228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9" t="s">
        <v>140</v>
      </c>
      <c r="AT314" s="229" t="s">
        <v>137</v>
      </c>
      <c r="AU314" s="229" t="s">
        <v>85</v>
      </c>
      <c r="AY314" s="16" t="s">
        <v>130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6" t="s">
        <v>83</v>
      </c>
      <c r="BK314" s="230">
        <f>ROUND(I314*H314,2)</f>
        <v>0</v>
      </c>
      <c r="BL314" s="16" t="s">
        <v>135</v>
      </c>
      <c r="BM314" s="229" t="s">
        <v>646</v>
      </c>
    </row>
    <row r="315" s="2" customFormat="1">
      <c r="A315" s="37"/>
      <c r="B315" s="38"/>
      <c r="C315" s="39"/>
      <c r="D315" s="231" t="s">
        <v>136</v>
      </c>
      <c r="E315" s="39"/>
      <c r="F315" s="232" t="s">
        <v>645</v>
      </c>
      <c r="G315" s="39"/>
      <c r="H315" s="39"/>
      <c r="I315" s="233"/>
      <c r="J315" s="39"/>
      <c r="K315" s="39"/>
      <c r="L315" s="43"/>
      <c r="M315" s="234"/>
      <c r="N315" s="235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136</v>
      </c>
      <c r="AU315" s="16" t="s">
        <v>85</v>
      </c>
    </row>
    <row r="316" s="2" customFormat="1">
      <c r="A316" s="37"/>
      <c r="B316" s="38"/>
      <c r="C316" s="39"/>
      <c r="D316" s="231" t="s">
        <v>318</v>
      </c>
      <c r="E316" s="39"/>
      <c r="F316" s="251" t="s">
        <v>647</v>
      </c>
      <c r="G316" s="39"/>
      <c r="H316" s="39"/>
      <c r="I316" s="233"/>
      <c r="J316" s="39"/>
      <c r="K316" s="39"/>
      <c r="L316" s="43"/>
      <c r="M316" s="234"/>
      <c r="N316" s="235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318</v>
      </c>
      <c r="AU316" s="16" t="s">
        <v>85</v>
      </c>
    </row>
    <row r="317" s="2" customFormat="1" ht="37.8" customHeight="1">
      <c r="A317" s="37"/>
      <c r="B317" s="38"/>
      <c r="C317" s="218" t="s">
        <v>648</v>
      </c>
      <c r="D317" s="218" t="s">
        <v>131</v>
      </c>
      <c r="E317" s="219" t="s">
        <v>649</v>
      </c>
      <c r="F317" s="220" t="s">
        <v>650</v>
      </c>
      <c r="G317" s="221" t="s">
        <v>197</v>
      </c>
      <c r="H317" s="246"/>
      <c r="I317" s="223"/>
      <c r="J317" s="224">
        <f>ROUND(I317*H317,2)</f>
        <v>0</v>
      </c>
      <c r="K317" s="220" t="s">
        <v>1</v>
      </c>
      <c r="L317" s="43"/>
      <c r="M317" s="225" t="s">
        <v>1</v>
      </c>
      <c r="N317" s="226" t="s">
        <v>40</v>
      </c>
      <c r="O317" s="90"/>
      <c r="P317" s="227">
        <f>O317*H317</f>
        <v>0</v>
      </c>
      <c r="Q317" s="227">
        <v>0</v>
      </c>
      <c r="R317" s="227">
        <f>Q317*H317</f>
        <v>0</v>
      </c>
      <c r="S317" s="227">
        <v>0</v>
      </c>
      <c r="T317" s="228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9" t="s">
        <v>135</v>
      </c>
      <c r="AT317" s="229" t="s">
        <v>131</v>
      </c>
      <c r="AU317" s="229" t="s">
        <v>85</v>
      </c>
      <c r="AY317" s="16" t="s">
        <v>130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6" t="s">
        <v>83</v>
      </c>
      <c r="BK317" s="230">
        <f>ROUND(I317*H317,2)</f>
        <v>0</v>
      </c>
      <c r="BL317" s="16" t="s">
        <v>135</v>
      </c>
      <c r="BM317" s="229" t="s">
        <v>651</v>
      </c>
    </row>
    <row r="318" s="2" customFormat="1">
      <c r="A318" s="37"/>
      <c r="B318" s="38"/>
      <c r="C318" s="39"/>
      <c r="D318" s="231" t="s">
        <v>136</v>
      </c>
      <c r="E318" s="39"/>
      <c r="F318" s="232" t="s">
        <v>650</v>
      </c>
      <c r="G318" s="39"/>
      <c r="H318" s="39"/>
      <c r="I318" s="233"/>
      <c r="J318" s="39"/>
      <c r="K318" s="39"/>
      <c r="L318" s="43"/>
      <c r="M318" s="234"/>
      <c r="N318" s="235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136</v>
      </c>
      <c r="AU318" s="16" t="s">
        <v>85</v>
      </c>
    </row>
    <row r="319" s="11" customFormat="1" ht="22.8" customHeight="1">
      <c r="A319" s="11"/>
      <c r="B319" s="204"/>
      <c r="C319" s="205"/>
      <c r="D319" s="206" t="s">
        <v>74</v>
      </c>
      <c r="E319" s="257" t="s">
        <v>128</v>
      </c>
      <c r="F319" s="257" t="s">
        <v>129</v>
      </c>
      <c r="G319" s="205"/>
      <c r="H319" s="205"/>
      <c r="I319" s="208"/>
      <c r="J319" s="258">
        <f>BK319</f>
        <v>0</v>
      </c>
      <c r="K319" s="205"/>
      <c r="L319" s="210"/>
      <c r="M319" s="211"/>
      <c r="N319" s="212"/>
      <c r="O319" s="212"/>
      <c r="P319" s="213">
        <f>SUM(P320:P333)</f>
        <v>0</v>
      </c>
      <c r="Q319" s="212"/>
      <c r="R319" s="213">
        <f>SUM(R320:R333)</f>
        <v>0.070360000000000006</v>
      </c>
      <c r="S319" s="212"/>
      <c r="T319" s="214">
        <f>SUM(T320:T333)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15" t="s">
        <v>85</v>
      </c>
      <c r="AT319" s="216" t="s">
        <v>74</v>
      </c>
      <c r="AU319" s="216" t="s">
        <v>83</v>
      </c>
      <c r="AY319" s="215" t="s">
        <v>130</v>
      </c>
      <c r="BK319" s="217">
        <f>SUM(BK320:BK333)</f>
        <v>0</v>
      </c>
    </row>
    <row r="320" s="2" customFormat="1" ht="21.75" customHeight="1">
      <c r="A320" s="37"/>
      <c r="B320" s="38"/>
      <c r="C320" s="218" t="s">
        <v>652</v>
      </c>
      <c r="D320" s="218" t="s">
        <v>131</v>
      </c>
      <c r="E320" s="219" t="s">
        <v>653</v>
      </c>
      <c r="F320" s="220" t="s">
        <v>654</v>
      </c>
      <c r="G320" s="221" t="s">
        <v>134</v>
      </c>
      <c r="H320" s="222">
        <v>12</v>
      </c>
      <c r="I320" s="223"/>
      <c r="J320" s="224">
        <f>ROUND(I320*H320,2)</f>
        <v>0</v>
      </c>
      <c r="K320" s="220" t="s">
        <v>1</v>
      </c>
      <c r="L320" s="43"/>
      <c r="M320" s="225" t="s">
        <v>1</v>
      </c>
      <c r="N320" s="226" t="s">
        <v>40</v>
      </c>
      <c r="O320" s="90"/>
      <c r="P320" s="227">
        <f>O320*H320</f>
        <v>0</v>
      </c>
      <c r="Q320" s="227">
        <v>0.00025000000000000001</v>
      </c>
      <c r="R320" s="227">
        <f>Q320*H320</f>
        <v>0.0030000000000000001</v>
      </c>
      <c r="S320" s="227">
        <v>0</v>
      </c>
      <c r="T320" s="228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9" t="s">
        <v>135</v>
      </c>
      <c r="AT320" s="229" t="s">
        <v>131</v>
      </c>
      <c r="AU320" s="229" t="s">
        <v>85</v>
      </c>
      <c r="AY320" s="16" t="s">
        <v>130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6" t="s">
        <v>83</v>
      </c>
      <c r="BK320" s="230">
        <f>ROUND(I320*H320,2)</f>
        <v>0</v>
      </c>
      <c r="BL320" s="16" t="s">
        <v>135</v>
      </c>
      <c r="BM320" s="229" t="s">
        <v>655</v>
      </c>
    </row>
    <row r="321" s="2" customFormat="1">
      <c r="A321" s="37"/>
      <c r="B321" s="38"/>
      <c r="C321" s="39"/>
      <c r="D321" s="231" t="s">
        <v>136</v>
      </c>
      <c r="E321" s="39"/>
      <c r="F321" s="232" t="s">
        <v>654</v>
      </c>
      <c r="G321" s="39"/>
      <c r="H321" s="39"/>
      <c r="I321" s="233"/>
      <c r="J321" s="39"/>
      <c r="K321" s="39"/>
      <c r="L321" s="43"/>
      <c r="M321" s="234"/>
      <c r="N321" s="235"/>
      <c r="O321" s="90"/>
      <c r="P321" s="90"/>
      <c r="Q321" s="90"/>
      <c r="R321" s="90"/>
      <c r="S321" s="90"/>
      <c r="T321" s="91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6" t="s">
        <v>136</v>
      </c>
      <c r="AU321" s="16" t="s">
        <v>85</v>
      </c>
    </row>
    <row r="322" s="2" customFormat="1" ht="21.75" customHeight="1">
      <c r="A322" s="37"/>
      <c r="B322" s="38"/>
      <c r="C322" s="218" t="s">
        <v>220</v>
      </c>
      <c r="D322" s="218" t="s">
        <v>131</v>
      </c>
      <c r="E322" s="219" t="s">
        <v>656</v>
      </c>
      <c r="F322" s="220" t="s">
        <v>657</v>
      </c>
      <c r="G322" s="221" t="s">
        <v>134</v>
      </c>
      <c r="H322" s="222">
        <v>96</v>
      </c>
      <c r="I322" s="223"/>
      <c r="J322" s="224">
        <f>ROUND(I322*H322,2)</f>
        <v>0</v>
      </c>
      <c r="K322" s="220" t="s">
        <v>1</v>
      </c>
      <c r="L322" s="43"/>
      <c r="M322" s="225" t="s">
        <v>1</v>
      </c>
      <c r="N322" s="226" t="s">
        <v>40</v>
      </c>
      <c r="O322" s="90"/>
      <c r="P322" s="227">
        <f>O322*H322</f>
        <v>0</v>
      </c>
      <c r="Q322" s="227">
        <v>0.00036000000000000002</v>
      </c>
      <c r="R322" s="227">
        <f>Q322*H322</f>
        <v>0.03456</v>
      </c>
      <c r="S322" s="227">
        <v>0</v>
      </c>
      <c r="T322" s="228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9" t="s">
        <v>135</v>
      </c>
      <c r="AT322" s="229" t="s">
        <v>131</v>
      </c>
      <c r="AU322" s="229" t="s">
        <v>85</v>
      </c>
      <c r="AY322" s="16" t="s">
        <v>130</v>
      </c>
      <c r="BE322" s="230">
        <f>IF(N322="základní",J322,0)</f>
        <v>0</v>
      </c>
      <c r="BF322" s="230">
        <f>IF(N322="snížená",J322,0)</f>
        <v>0</v>
      </c>
      <c r="BG322" s="230">
        <f>IF(N322="zákl. přenesená",J322,0)</f>
        <v>0</v>
      </c>
      <c r="BH322" s="230">
        <f>IF(N322="sníž. přenesená",J322,0)</f>
        <v>0</v>
      </c>
      <c r="BI322" s="230">
        <f>IF(N322="nulová",J322,0)</f>
        <v>0</v>
      </c>
      <c r="BJ322" s="16" t="s">
        <v>83</v>
      </c>
      <c r="BK322" s="230">
        <f>ROUND(I322*H322,2)</f>
        <v>0</v>
      </c>
      <c r="BL322" s="16" t="s">
        <v>135</v>
      </c>
      <c r="BM322" s="229" t="s">
        <v>658</v>
      </c>
    </row>
    <row r="323" s="2" customFormat="1">
      <c r="A323" s="37"/>
      <c r="B323" s="38"/>
      <c r="C323" s="39"/>
      <c r="D323" s="231" t="s">
        <v>136</v>
      </c>
      <c r="E323" s="39"/>
      <c r="F323" s="232" t="s">
        <v>657</v>
      </c>
      <c r="G323" s="39"/>
      <c r="H323" s="39"/>
      <c r="I323" s="233"/>
      <c r="J323" s="39"/>
      <c r="K323" s="39"/>
      <c r="L323" s="43"/>
      <c r="M323" s="234"/>
      <c r="N323" s="235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136</v>
      </c>
      <c r="AU323" s="16" t="s">
        <v>85</v>
      </c>
    </row>
    <row r="324" s="2" customFormat="1" ht="21.75" customHeight="1">
      <c r="A324" s="37"/>
      <c r="B324" s="38"/>
      <c r="C324" s="218" t="s">
        <v>659</v>
      </c>
      <c r="D324" s="218" t="s">
        <v>131</v>
      </c>
      <c r="E324" s="219" t="s">
        <v>660</v>
      </c>
      <c r="F324" s="220" t="s">
        <v>661</v>
      </c>
      <c r="G324" s="221" t="s">
        <v>134</v>
      </c>
      <c r="H324" s="222">
        <v>14</v>
      </c>
      <c r="I324" s="223"/>
      <c r="J324" s="224">
        <f>ROUND(I324*H324,2)</f>
        <v>0</v>
      </c>
      <c r="K324" s="220" t="s">
        <v>1</v>
      </c>
      <c r="L324" s="43"/>
      <c r="M324" s="225" t="s">
        <v>1</v>
      </c>
      <c r="N324" s="226" t="s">
        <v>40</v>
      </c>
      <c r="O324" s="90"/>
      <c r="P324" s="227">
        <f>O324*H324</f>
        <v>0</v>
      </c>
      <c r="Q324" s="227">
        <v>0.00044000000000000002</v>
      </c>
      <c r="R324" s="227">
        <f>Q324*H324</f>
        <v>0.0061600000000000005</v>
      </c>
      <c r="S324" s="227">
        <v>0</v>
      </c>
      <c r="T324" s="228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9" t="s">
        <v>135</v>
      </c>
      <c r="AT324" s="229" t="s">
        <v>131</v>
      </c>
      <c r="AU324" s="229" t="s">
        <v>85</v>
      </c>
      <c r="AY324" s="16" t="s">
        <v>130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6" t="s">
        <v>83</v>
      </c>
      <c r="BK324" s="230">
        <f>ROUND(I324*H324,2)</f>
        <v>0</v>
      </c>
      <c r="BL324" s="16" t="s">
        <v>135</v>
      </c>
      <c r="BM324" s="229" t="s">
        <v>662</v>
      </c>
    </row>
    <row r="325" s="2" customFormat="1">
      <c r="A325" s="37"/>
      <c r="B325" s="38"/>
      <c r="C325" s="39"/>
      <c r="D325" s="231" t="s">
        <v>136</v>
      </c>
      <c r="E325" s="39"/>
      <c r="F325" s="232" t="s">
        <v>661</v>
      </c>
      <c r="G325" s="39"/>
      <c r="H325" s="39"/>
      <c r="I325" s="233"/>
      <c r="J325" s="39"/>
      <c r="K325" s="39"/>
      <c r="L325" s="43"/>
      <c r="M325" s="234"/>
      <c r="N325" s="235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136</v>
      </c>
      <c r="AU325" s="16" t="s">
        <v>85</v>
      </c>
    </row>
    <row r="326" s="2" customFormat="1" ht="21.75" customHeight="1">
      <c r="A326" s="37"/>
      <c r="B326" s="38"/>
      <c r="C326" s="218" t="s">
        <v>226</v>
      </c>
      <c r="D326" s="218" t="s">
        <v>131</v>
      </c>
      <c r="E326" s="219" t="s">
        <v>663</v>
      </c>
      <c r="F326" s="220" t="s">
        <v>664</v>
      </c>
      <c r="G326" s="221" t="s">
        <v>134</v>
      </c>
      <c r="H326" s="222">
        <v>12</v>
      </c>
      <c r="I326" s="223"/>
      <c r="J326" s="224">
        <f>ROUND(I326*H326,2)</f>
        <v>0</v>
      </c>
      <c r="K326" s="220" t="s">
        <v>1</v>
      </c>
      <c r="L326" s="43"/>
      <c r="M326" s="225" t="s">
        <v>1</v>
      </c>
      <c r="N326" s="226" t="s">
        <v>40</v>
      </c>
      <c r="O326" s="90"/>
      <c r="P326" s="227">
        <f>O326*H326</f>
        <v>0</v>
      </c>
      <c r="Q326" s="227">
        <v>0.00075000000000000002</v>
      </c>
      <c r="R326" s="227">
        <f>Q326*H326</f>
        <v>0.0090000000000000011</v>
      </c>
      <c r="S326" s="227">
        <v>0</v>
      </c>
      <c r="T326" s="228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9" t="s">
        <v>135</v>
      </c>
      <c r="AT326" s="229" t="s">
        <v>131</v>
      </c>
      <c r="AU326" s="229" t="s">
        <v>85</v>
      </c>
      <c r="AY326" s="16" t="s">
        <v>130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16" t="s">
        <v>83</v>
      </c>
      <c r="BK326" s="230">
        <f>ROUND(I326*H326,2)</f>
        <v>0</v>
      </c>
      <c r="BL326" s="16" t="s">
        <v>135</v>
      </c>
      <c r="BM326" s="229" t="s">
        <v>665</v>
      </c>
    </row>
    <row r="327" s="2" customFormat="1">
      <c r="A327" s="37"/>
      <c r="B327" s="38"/>
      <c r="C327" s="39"/>
      <c r="D327" s="231" t="s">
        <v>136</v>
      </c>
      <c r="E327" s="39"/>
      <c r="F327" s="232" t="s">
        <v>664</v>
      </c>
      <c r="G327" s="39"/>
      <c r="H327" s="39"/>
      <c r="I327" s="233"/>
      <c r="J327" s="39"/>
      <c r="K327" s="39"/>
      <c r="L327" s="43"/>
      <c r="M327" s="234"/>
      <c r="N327" s="235"/>
      <c r="O327" s="90"/>
      <c r="P327" s="90"/>
      <c r="Q327" s="90"/>
      <c r="R327" s="90"/>
      <c r="S327" s="90"/>
      <c r="T327" s="91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6" t="s">
        <v>136</v>
      </c>
      <c r="AU327" s="16" t="s">
        <v>85</v>
      </c>
    </row>
    <row r="328" s="2" customFormat="1" ht="21.75" customHeight="1">
      <c r="A328" s="37"/>
      <c r="B328" s="38"/>
      <c r="C328" s="218" t="s">
        <v>666</v>
      </c>
      <c r="D328" s="218" t="s">
        <v>131</v>
      </c>
      <c r="E328" s="219" t="s">
        <v>667</v>
      </c>
      <c r="F328" s="220" t="s">
        <v>668</v>
      </c>
      <c r="G328" s="221" t="s">
        <v>134</v>
      </c>
      <c r="H328" s="222">
        <v>6</v>
      </c>
      <c r="I328" s="223"/>
      <c r="J328" s="224">
        <f>ROUND(I328*H328,2)</f>
        <v>0</v>
      </c>
      <c r="K328" s="220" t="s">
        <v>1</v>
      </c>
      <c r="L328" s="43"/>
      <c r="M328" s="225" t="s">
        <v>1</v>
      </c>
      <c r="N328" s="226" t="s">
        <v>40</v>
      </c>
      <c r="O328" s="90"/>
      <c r="P328" s="227">
        <f>O328*H328</f>
        <v>0</v>
      </c>
      <c r="Q328" s="227">
        <v>0.0012800000000000001</v>
      </c>
      <c r="R328" s="227">
        <f>Q328*H328</f>
        <v>0.0076800000000000011</v>
      </c>
      <c r="S328" s="227">
        <v>0</v>
      </c>
      <c r="T328" s="228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9" t="s">
        <v>135</v>
      </c>
      <c r="AT328" s="229" t="s">
        <v>131</v>
      </c>
      <c r="AU328" s="229" t="s">
        <v>85</v>
      </c>
      <c r="AY328" s="16" t="s">
        <v>130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16" t="s">
        <v>83</v>
      </c>
      <c r="BK328" s="230">
        <f>ROUND(I328*H328,2)</f>
        <v>0</v>
      </c>
      <c r="BL328" s="16" t="s">
        <v>135</v>
      </c>
      <c r="BM328" s="229" t="s">
        <v>669</v>
      </c>
    </row>
    <row r="329" s="2" customFormat="1">
      <c r="A329" s="37"/>
      <c r="B329" s="38"/>
      <c r="C329" s="39"/>
      <c r="D329" s="231" t="s">
        <v>136</v>
      </c>
      <c r="E329" s="39"/>
      <c r="F329" s="232" t="s">
        <v>668</v>
      </c>
      <c r="G329" s="39"/>
      <c r="H329" s="39"/>
      <c r="I329" s="233"/>
      <c r="J329" s="39"/>
      <c r="K329" s="39"/>
      <c r="L329" s="43"/>
      <c r="M329" s="234"/>
      <c r="N329" s="235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136</v>
      </c>
      <c r="AU329" s="16" t="s">
        <v>85</v>
      </c>
    </row>
    <row r="330" s="2" customFormat="1" ht="21.75" customHeight="1">
      <c r="A330" s="37"/>
      <c r="B330" s="38"/>
      <c r="C330" s="218" t="s">
        <v>229</v>
      </c>
      <c r="D330" s="218" t="s">
        <v>131</v>
      </c>
      <c r="E330" s="219" t="s">
        <v>670</v>
      </c>
      <c r="F330" s="220" t="s">
        <v>671</v>
      </c>
      <c r="G330" s="221" t="s">
        <v>134</v>
      </c>
      <c r="H330" s="222">
        <v>2</v>
      </c>
      <c r="I330" s="223"/>
      <c r="J330" s="224">
        <f>ROUND(I330*H330,2)</f>
        <v>0</v>
      </c>
      <c r="K330" s="220" t="s">
        <v>1</v>
      </c>
      <c r="L330" s="43"/>
      <c r="M330" s="225" t="s">
        <v>1</v>
      </c>
      <c r="N330" s="226" t="s">
        <v>40</v>
      </c>
      <c r="O330" s="90"/>
      <c r="P330" s="227">
        <f>O330*H330</f>
        <v>0</v>
      </c>
      <c r="Q330" s="227">
        <v>0.0018</v>
      </c>
      <c r="R330" s="227">
        <f>Q330*H330</f>
        <v>0.0035999999999999999</v>
      </c>
      <c r="S330" s="227">
        <v>0</v>
      </c>
      <c r="T330" s="228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9" t="s">
        <v>135</v>
      </c>
      <c r="AT330" s="229" t="s">
        <v>131</v>
      </c>
      <c r="AU330" s="229" t="s">
        <v>85</v>
      </c>
      <c r="AY330" s="16" t="s">
        <v>130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6" t="s">
        <v>83</v>
      </c>
      <c r="BK330" s="230">
        <f>ROUND(I330*H330,2)</f>
        <v>0</v>
      </c>
      <c r="BL330" s="16" t="s">
        <v>135</v>
      </c>
      <c r="BM330" s="229" t="s">
        <v>672</v>
      </c>
    </row>
    <row r="331" s="2" customFormat="1">
      <c r="A331" s="37"/>
      <c r="B331" s="38"/>
      <c r="C331" s="39"/>
      <c r="D331" s="231" t="s">
        <v>136</v>
      </c>
      <c r="E331" s="39"/>
      <c r="F331" s="232" t="s">
        <v>671</v>
      </c>
      <c r="G331" s="39"/>
      <c r="H331" s="39"/>
      <c r="I331" s="233"/>
      <c r="J331" s="39"/>
      <c r="K331" s="39"/>
      <c r="L331" s="43"/>
      <c r="M331" s="234"/>
      <c r="N331" s="235"/>
      <c r="O331" s="90"/>
      <c r="P331" s="90"/>
      <c r="Q331" s="90"/>
      <c r="R331" s="90"/>
      <c r="S331" s="90"/>
      <c r="T331" s="91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6" t="s">
        <v>136</v>
      </c>
      <c r="AU331" s="16" t="s">
        <v>85</v>
      </c>
    </row>
    <row r="332" s="2" customFormat="1" ht="37.8" customHeight="1">
      <c r="A332" s="37"/>
      <c r="B332" s="38"/>
      <c r="C332" s="218" t="s">
        <v>673</v>
      </c>
      <c r="D332" s="218" t="s">
        <v>131</v>
      </c>
      <c r="E332" s="219" t="s">
        <v>674</v>
      </c>
      <c r="F332" s="220" t="s">
        <v>675</v>
      </c>
      <c r="G332" s="221" t="s">
        <v>134</v>
      </c>
      <c r="H332" s="222">
        <v>2</v>
      </c>
      <c r="I332" s="223"/>
      <c r="J332" s="224">
        <f>ROUND(I332*H332,2)</f>
        <v>0</v>
      </c>
      <c r="K332" s="220" t="s">
        <v>1</v>
      </c>
      <c r="L332" s="43"/>
      <c r="M332" s="225" t="s">
        <v>1</v>
      </c>
      <c r="N332" s="226" t="s">
        <v>40</v>
      </c>
      <c r="O332" s="90"/>
      <c r="P332" s="227">
        <f>O332*H332</f>
        <v>0</v>
      </c>
      <c r="Q332" s="227">
        <v>0.0031800000000000001</v>
      </c>
      <c r="R332" s="227">
        <f>Q332*H332</f>
        <v>0.0063600000000000002</v>
      </c>
      <c r="S332" s="227">
        <v>0</v>
      </c>
      <c r="T332" s="228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9" t="s">
        <v>135</v>
      </c>
      <c r="AT332" s="229" t="s">
        <v>131</v>
      </c>
      <c r="AU332" s="229" t="s">
        <v>85</v>
      </c>
      <c r="AY332" s="16" t="s">
        <v>130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16" t="s">
        <v>83</v>
      </c>
      <c r="BK332" s="230">
        <f>ROUND(I332*H332,2)</f>
        <v>0</v>
      </c>
      <c r="BL332" s="16" t="s">
        <v>135</v>
      </c>
      <c r="BM332" s="229" t="s">
        <v>676</v>
      </c>
    </row>
    <row r="333" s="2" customFormat="1">
      <c r="A333" s="37"/>
      <c r="B333" s="38"/>
      <c r="C333" s="39"/>
      <c r="D333" s="231" t="s">
        <v>136</v>
      </c>
      <c r="E333" s="39"/>
      <c r="F333" s="232" t="s">
        <v>675</v>
      </c>
      <c r="G333" s="39"/>
      <c r="H333" s="39"/>
      <c r="I333" s="233"/>
      <c r="J333" s="39"/>
      <c r="K333" s="39"/>
      <c r="L333" s="43"/>
      <c r="M333" s="234"/>
      <c r="N333" s="235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136</v>
      </c>
      <c r="AU333" s="16" t="s">
        <v>85</v>
      </c>
    </row>
    <row r="334" s="11" customFormat="1" ht="22.8" customHeight="1">
      <c r="A334" s="11"/>
      <c r="B334" s="204"/>
      <c r="C334" s="205"/>
      <c r="D334" s="206" t="s">
        <v>74</v>
      </c>
      <c r="E334" s="257" t="s">
        <v>677</v>
      </c>
      <c r="F334" s="257" t="s">
        <v>678</v>
      </c>
      <c r="G334" s="205"/>
      <c r="H334" s="205"/>
      <c r="I334" s="208"/>
      <c r="J334" s="258">
        <f>BK334</f>
        <v>0</v>
      </c>
      <c r="K334" s="205"/>
      <c r="L334" s="210"/>
      <c r="M334" s="211"/>
      <c r="N334" s="212"/>
      <c r="O334" s="212"/>
      <c r="P334" s="213">
        <f>SUM(P335:P338)</f>
        <v>0</v>
      </c>
      <c r="Q334" s="212"/>
      <c r="R334" s="213">
        <f>SUM(R335:R338)</f>
        <v>0.00062999999999999992</v>
      </c>
      <c r="S334" s="212"/>
      <c r="T334" s="214">
        <f>SUM(T335:T338)</f>
        <v>0</v>
      </c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R334" s="215" t="s">
        <v>85</v>
      </c>
      <c r="AT334" s="216" t="s">
        <v>74</v>
      </c>
      <c r="AU334" s="216" t="s">
        <v>83</v>
      </c>
      <c r="AY334" s="215" t="s">
        <v>130</v>
      </c>
      <c r="BK334" s="217">
        <f>SUM(BK335:BK338)</f>
        <v>0</v>
      </c>
    </row>
    <row r="335" s="2" customFormat="1" ht="37.8" customHeight="1">
      <c r="A335" s="37"/>
      <c r="B335" s="38"/>
      <c r="C335" s="218" t="s">
        <v>679</v>
      </c>
      <c r="D335" s="218" t="s">
        <v>131</v>
      </c>
      <c r="E335" s="219" t="s">
        <v>680</v>
      </c>
      <c r="F335" s="220" t="s">
        <v>681</v>
      </c>
      <c r="G335" s="221" t="s">
        <v>341</v>
      </c>
      <c r="H335" s="222">
        <v>4.5</v>
      </c>
      <c r="I335" s="223"/>
      <c r="J335" s="224">
        <f>ROUND(I335*H335,2)</f>
        <v>0</v>
      </c>
      <c r="K335" s="220" t="s">
        <v>1</v>
      </c>
      <c r="L335" s="43"/>
      <c r="M335" s="225" t="s">
        <v>1</v>
      </c>
      <c r="N335" s="226" t="s">
        <v>40</v>
      </c>
      <c r="O335" s="90"/>
      <c r="P335" s="227">
        <f>O335*H335</f>
        <v>0</v>
      </c>
      <c r="Q335" s="227">
        <v>0.00013999999999999999</v>
      </c>
      <c r="R335" s="227">
        <f>Q335*H335</f>
        <v>0.00062999999999999992</v>
      </c>
      <c r="S335" s="227">
        <v>0</v>
      </c>
      <c r="T335" s="228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9" t="s">
        <v>135</v>
      </c>
      <c r="AT335" s="229" t="s">
        <v>131</v>
      </c>
      <c r="AU335" s="229" t="s">
        <v>85</v>
      </c>
      <c r="AY335" s="16" t="s">
        <v>130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6" t="s">
        <v>83</v>
      </c>
      <c r="BK335" s="230">
        <f>ROUND(I335*H335,2)</f>
        <v>0</v>
      </c>
      <c r="BL335" s="16" t="s">
        <v>135</v>
      </c>
      <c r="BM335" s="229" t="s">
        <v>682</v>
      </c>
    </row>
    <row r="336" s="2" customFormat="1">
      <c r="A336" s="37"/>
      <c r="B336" s="38"/>
      <c r="C336" s="39"/>
      <c r="D336" s="231" t="s">
        <v>136</v>
      </c>
      <c r="E336" s="39"/>
      <c r="F336" s="232" t="s">
        <v>681</v>
      </c>
      <c r="G336" s="39"/>
      <c r="H336" s="39"/>
      <c r="I336" s="233"/>
      <c r="J336" s="39"/>
      <c r="K336" s="39"/>
      <c r="L336" s="43"/>
      <c r="M336" s="234"/>
      <c r="N336" s="235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136</v>
      </c>
      <c r="AU336" s="16" t="s">
        <v>85</v>
      </c>
    </row>
    <row r="337" s="2" customFormat="1" ht="44.25" customHeight="1">
      <c r="A337" s="37"/>
      <c r="B337" s="38"/>
      <c r="C337" s="218" t="s">
        <v>683</v>
      </c>
      <c r="D337" s="218" t="s">
        <v>131</v>
      </c>
      <c r="E337" s="219" t="s">
        <v>684</v>
      </c>
      <c r="F337" s="220" t="s">
        <v>685</v>
      </c>
      <c r="G337" s="221" t="s">
        <v>341</v>
      </c>
      <c r="H337" s="222">
        <v>4.5</v>
      </c>
      <c r="I337" s="223"/>
      <c r="J337" s="224">
        <f>ROUND(I337*H337,2)</f>
        <v>0</v>
      </c>
      <c r="K337" s="220" t="s">
        <v>1</v>
      </c>
      <c r="L337" s="43"/>
      <c r="M337" s="225" t="s">
        <v>1</v>
      </c>
      <c r="N337" s="226" t="s">
        <v>40</v>
      </c>
      <c r="O337" s="90"/>
      <c r="P337" s="227">
        <f>O337*H337</f>
        <v>0</v>
      </c>
      <c r="Q337" s="227">
        <v>0</v>
      </c>
      <c r="R337" s="227">
        <f>Q337*H337</f>
        <v>0</v>
      </c>
      <c r="S337" s="227">
        <v>0</v>
      </c>
      <c r="T337" s="228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9" t="s">
        <v>135</v>
      </c>
      <c r="AT337" s="229" t="s">
        <v>131</v>
      </c>
      <c r="AU337" s="229" t="s">
        <v>85</v>
      </c>
      <c r="AY337" s="16" t="s">
        <v>130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6" t="s">
        <v>83</v>
      </c>
      <c r="BK337" s="230">
        <f>ROUND(I337*H337,2)</f>
        <v>0</v>
      </c>
      <c r="BL337" s="16" t="s">
        <v>135</v>
      </c>
      <c r="BM337" s="229" t="s">
        <v>686</v>
      </c>
    </row>
    <row r="338" s="2" customFormat="1">
      <c r="A338" s="37"/>
      <c r="B338" s="38"/>
      <c r="C338" s="39"/>
      <c r="D338" s="231" t="s">
        <v>136</v>
      </c>
      <c r="E338" s="39"/>
      <c r="F338" s="232" t="s">
        <v>685</v>
      </c>
      <c r="G338" s="39"/>
      <c r="H338" s="39"/>
      <c r="I338" s="233"/>
      <c r="J338" s="39"/>
      <c r="K338" s="39"/>
      <c r="L338" s="43"/>
      <c r="M338" s="247"/>
      <c r="N338" s="248"/>
      <c r="O338" s="249"/>
      <c r="P338" s="249"/>
      <c r="Q338" s="249"/>
      <c r="R338" s="249"/>
      <c r="S338" s="249"/>
      <c r="T338" s="250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136</v>
      </c>
      <c r="AU338" s="16" t="s">
        <v>85</v>
      </c>
    </row>
    <row r="339" s="2" customFormat="1" ht="6.96" customHeight="1">
      <c r="A339" s="37"/>
      <c r="B339" s="65"/>
      <c r="C339" s="66"/>
      <c r="D339" s="66"/>
      <c r="E339" s="66"/>
      <c r="F339" s="66"/>
      <c r="G339" s="66"/>
      <c r="H339" s="66"/>
      <c r="I339" s="66"/>
      <c r="J339" s="66"/>
      <c r="K339" s="66"/>
      <c r="L339" s="43"/>
      <c r="M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</sheetData>
  <sheetProtection sheet="1" autoFilter="0" formatColumns="0" formatRows="0" objects="1" scenarios="1" spinCount="100000" saltValue="zkWrSaDpZ3dgVlSsR9AoWCowwBpOsTx5doWyE3HEWR0QTMygyeAHn/girYpCT5HrJ2jQCTEkFHhAfTnrQdbfhw==" hashValue="itG75JG/0yriXnZJD82DNNXDM3Si6WwzCrfVcqaD9CBGrbUapmMMJ8/Hodsydf7kHMUaRgy7uqVnFSrSUhI2RA==" algorithmName="SHA-512" password="CC35"/>
  <autoFilter ref="C132:K3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85</v>
      </c>
    </row>
    <row r="4" s="1" customFormat="1" ht="24.96" customHeight="1">
      <c r="B4" s="19"/>
      <c r="D4" s="147" t="s">
        <v>99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26.25" customHeight="1">
      <c r="B7" s="19"/>
      <c r="E7" s="150" t="str">
        <f>'Rekapitulace stavby'!K6</f>
        <v>Ohřev TV včetně výměny instalací studené vody č.p. 240, 242, 243, 244, ul. Kollárova, Lanškroun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100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687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8. 3. 2023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">
        <v>31</v>
      </c>
      <c r="F24" s="37"/>
      <c r="G24" s="37"/>
      <c r="H24" s="37"/>
      <c r="I24" s="149" t="s">
        <v>27</v>
      </c>
      <c r="J24" s="140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35</v>
      </c>
      <c r="E30" s="37"/>
      <c r="F30" s="37"/>
      <c r="G30" s="37"/>
      <c r="H30" s="37"/>
      <c r="I30" s="37"/>
      <c r="J30" s="159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37</v>
      </c>
      <c r="G32" s="37"/>
      <c r="H32" s="37"/>
      <c r="I32" s="160" t="s">
        <v>36</v>
      </c>
      <c r="J32" s="160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39</v>
      </c>
      <c r="E33" s="149" t="s">
        <v>40</v>
      </c>
      <c r="F33" s="162">
        <f>ROUND((SUM(BE125:BE257)),  2)</f>
        <v>0</v>
      </c>
      <c r="G33" s="37"/>
      <c r="H33" s="37"/>
      <c r="I33" s="163">
        <v>0.20999999999999999</v>
      </c>
      <c r="J33" s="162">
        <f>ROUND(((SUM(BE125:BE257))*I33),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41</v>
      </c>
      <c r="F34" s="162">
        <f>ROUND((SUM(BF125:BF257)),  2)</f>
        <v>0</v>
      </c>
      <c r="G34" s="37"/>
      <c r="H34" s="37"/>
      <c r="I34" s="163">
        <v>0.14999999999999999</v>
      </c>
      <c r="J34" s="162">
        <f>ROUND(((SUM(BF125:BF257))*I34),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42</v>
      </c>
      <c r="F35" s="162">
        <f>ROUND((SUM(BG125:BG257)),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43</v>
      </c>
      <c r="F36" s="162">
        <f>ROUND((SUM(BH125:BH257)),  2)</f>
        <v>0</v>
      </c>
      <c r="G36" s="37"/>
      <c r="H36" s="37"/>
      <c r="I36" s="163">
        <v>0.14999999999999999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44</v>
      </c>
      <c r="F37" s="162">
        <f>ROUND((SUM(BI125:BI257)),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45</v>
      </c>
      <c r="E39" s="166"/>
      <c r="F39" s="166"/>
      <c r="G39" s="167" t="s">
        <v>46</v>
      </c>
      <c r="H39" s="168" t="s">
        <v>47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48</v>
      </c>
      <c r="E50" s="172"/>
      <c r="F50" s="172"/>
      <c r="G50" s="171" t="s">
        <v>49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50</v>
      </c>
      <c r="E61" s="174"/>
      <c r="F61" s="175" t="s">
        <v>51</v>
      </c>
      <c r="G61" s="173" t="s">
        <v>50</v>
      </c>
      <c r="H61" s="174"/>
      <c r="I61" s="174"/>
      <c r="J61" s="176" t="s">
        <v>51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52</v>
      </c>
      <c r="E65" s="177"/>
      <c r="F65" s="177"/>
      <c r="G65" s="171" t="s">
        <v>53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50</v>
      </c>
      <c r="E76" s="174"/>
      <c r="F76" s="175" t="s">
        <v>51</v>
      </c>
      <c r="G76" s="173" t="s">
        <v>50</v>
      </c>
      <c r="H76" s="174"/>
      <c r="I76" s="174"/>
      <c r="J76" s="176" t="s">
        <v>51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82" t="str">
        <f>E7</f>
        <v>Ohřev TV včetně výměny instalací studené vody č.p. 240, 242, 243, 244, ul. Kollárova, Lanškroun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AR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Lanškroun</v>
      </c>
      <c r="G89" s="39"/>
      <c r="H89" s="39"/>
      <c r="I89" s="31" t="s">
        <v>22</v>
      </c>
      <c r="J89" s="78" t="str">
        <f>IF(J12="","",J12)</f>
        <v>8. 3. 2023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LANŠKROUN, NÁM. J. M. MARKŮ 12, 563 01 LANŠK</v>
      </c>
      <c r="G91" s="39"/>
      <c r="H91" s="39"/>
      <c r="I91" s="31" t="s">
        <v>30</v>
      </c>
      <c r="J91" s="35" t="str">
        <f>E21</f>
        <v>Petr Studený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Petr Studený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104</v>
      </c>
      <c r="D94" s="184"/>
      <c r="E94" s="184"/>
      <c r="F94" s="184"/>
      <c r="G94" s="184"/>
      <c r="H94" s="184"/>
      <c r="I94" s="184"/>
      <c r="J94" s="185" t="s">
        <v>105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106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107</v>
      </c>
    </row>
    <row r="97" s="9" customFormat="1" ht="24.96" customHeight="1">
      <c r="A97" s="9"/>
      <c r="B97" s="187"/>
      <c r="C97" s="188"/>
      <c r="D97" s="189" t="s">
        <v>323</v>
      </c>
      <c r="E97" s="190"/>
      <c r="F97" s="190"/>
      <c r="G97" s="190"/>
      <c r="H97" s="190"/>
      <c r="I97" s="190"/>
      <c r="J97" s="191">
        <f>J126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2" customFormat="1" ht="19.92" customHeight="1">
      <c r="A98" s="12"/>
      <c r="B98" s="252"/>
      <c r="C98" s="132"/>
      <c r="D98" s="253" t="s">
        <v>325</v>
      </c>
      <c r="E98" s="254"/>
      <c r="F98" s="254"/>
      <c r="G98" s="254"/>
      <c r="H98" s="254"/>
      <c r="I98" s="254"/>
      <c r="J98" s="255">
        <f>J127</f>
        <v>0</v>
      </c>
      <c r="K98" s="132"/>
      <c r="L98" s="25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="12" customFormat="1" ht="19.92" customHeight="1">
      <c r="A99" s="12"/>
      <c r="B99" s="252"/>
      <c r="C99" s="132"/>
      <c r="D99" s="253" t="s">
        <v>326</v>
      </c>
      <c r="E99" s="254"/>
      <c r="F99" s="254"/>
      <c r="G99" s="254"/>
      <c r="H99" s="254"/>
      <c r="I99" s="254"/>
      <c r="J99" s="255">
        <f>J167</f>
        <v>0</v>
      </c>
      <c r="K99" s="132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2" customFormat="1" ht="19.92" customHeight="1">
      <c r="A100" s="12"/>
      <c r="B100" s="252"/>
      <c r="C100" s="132"/>
      <c r="D100" s="253" t="s">
        <v>328</v>
      </c>
      <c r="E100" s="254"/>
      <c r="F100" s="254"/>
      <c r="G100" s="254"/>
      <c r="H100" s="254"/>
      <c r="I100" s="254"/>
      <c r="J100" s="255">
        <f>J188</f>
        <v>0</v>
      </c>
      <c r="K100" s="132"/>
      <c r="L100" s="25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7"/>
      <c r="C101" s="188"/>
      <c r="D101" s="189" t="s">
        <v>109</v>
      </c>
      <c r="E101" s="190"/>
      <c r="F101" s="190"/>
      <c r="G101" s="190"/>
      <c r="H101" s="190"/>
      <c r="I101" s="190"/>
      <c r="J101" s="191">
        <f>J191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52"/>
      <c r="C102" s="132"/>
      <c r="D102" s="253" t="s">
        <v>688</v>
      </c>
      <c r="E102" s="254"/>
      <c r="F102" s="254"/>
      <c r="G102" s="254"/>
      <c r="H102" s="254"/>
      <c r="I102" s="254"/>
      <c r="J102" s="255">
        <f>J192</f>
        <v>0</v>
      </c>
      <c r="K102" s="132"/>
      <c r="L102" s="25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52"/>
      <c r="C103" s="132"/>
      <c r="D103" s="253" t="s">
        <v>689</v>
      </c>
      <c r="E103" s="254"/>
      <c r="F103" s="254"/>
      <c r="G103" s="254"/>
      <c r="H103" s="254"/>
      <c r="I103" s="254"/>
      <c r="J103" s="255">
        <f>J195</f>
        <v>0</v>
      </c>
      <c r="K103" s="132"/>
      <c r="L103" s="25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52"/>
      <c r="C104" s="132"/>
      <c r="D104" s="253" t="s">
        <v>690</v>
      </c>
      <c r="E104" s="254"/>
      <c r="F104" s="254"/>
      <c r="G104" s="254"/>
      <c r="H104" s="254"/>
      <c r="I104" s="254"/>
      <c r="J104" s="255">
        <f>J225</f>
        <v>0</v>
      </c>
      <c r="K104" s="132"/>
      <c r="L104" s="256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52"/>
      <c r="C105" s="132"/>
      <c r="D105" s="253" t="s">
        <v>334</v>
      </c>
      <c r="E105" s="254"/>
      <c r="F105" s="254"/>
      <c r="G105" s="254"/>
      <c r="H105" s="254"/>
      <c r="I105" s="254"/>
      <c r="J105" s="255">
        <f>J229</f>
        <v>0</v>
      </c>
      <c r="K105" s="132"/>
      <c r="L105" s="256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82" t="str">
        <f>E7</f>
        <v>Ohřev TV včetně výměny instalací studené vody č.p. 240, 242, 243, 244, ul. Kollárova, Lanškroun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AR - Stavební část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>Lanškroun</v>
      </c>
      <c r="G119" s="39"/>
      <c r="H119" s="39"/>
      <c r="I119" s="31" t="s">
        <v>22</v>
      </c>
      <c r="J119" s="78" t="str">
        <f>IF(J12="","",J12)</f>
        <v>8. 3. 2023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E15</f>
        <v>MĚSTO LANŠKROUN, NÁM. J. M. MARKŮ 12, 563 01 LANŠK</v>
      </c>
      <c r="G121" s="39"/>
      <c r="H121" s="39"/>
      <c r="I121" s="31" t="s">
        <v>30</v>
      </c>
      <c r="J121" s="35" t="str">
        <f>E21</f>
        <v>Petr Studený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33</v>
      </c>
      <c r="J122" s="35" t="str">
        <f>E24</f>
        <v>Petr Studený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0" customFormat="1" ht="29.28" customHeight="1">
      <c r="A124" s="193"/>
      <c r="B124" s="194"/>
      <c r="C124" s="195" t="s">
        <v>116</v>
      </c>
      <c r="D124" s="196" t="s">
        <v>60</v>
      </c>
      <c r="E124" s="196" t="s">
        <v>56</v>
      </c>
      <c r="F124" s="196" t="s">
        <v>57</v>
      </c>
      <c r="G124" s="196" t="s">
        <v>117</v>
      </c>
      <c r="H124" s="196" t="s">
        <v>118</v>
      </c>
      <c r="I124" s="196" t="s">
        <v>119</v>
      </c>
      <c r="J124" s="196" t="s">
        <v>105</v>
      </c>
      <c r="K124" s="197" t="s">
        <v>120</v>
      </c>
      <c r="L124" s="198"/>
      <c r="M124" s="99" t="s">
        <v>1</v>
      </c>
      <c r="N124" s="100" t="s">
        <v>39</v>
      </c>
      <c r="O124" s="100" t="s">
        <v>121</v>
      </c>
      <c r="P124" s="100" t="s">
        <v>122</v>
      </c>
      <c r="Q124" s="100" t="s">
        <v>123</v>
      </c>
      <c r="R124" s="100" t="s">
        <v>124</v>
      </c>
      <c r="S124" s="100" t="s">
        <v>125</v>
      </c>
      <c r="T124" s="101" t="s">
        <v>126</v>
      </c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</row>
    <row r="125" s="2" customFormat="1" ht="22.8" customHeight="1">
      <c r="A125" s="37"/>
      <c r="B125" s="38"/>
      <c r="C125" s="106" t="s">
        <v>127</v>
      </c>
      <c r="D125" s="39"/>
      <c r="E125" s="39"/>
      <c r="F125" s="39"/>
      <c r="G125" s="39"/>
      <c r="H125" s="39"/>
      <c r="I125" s="39"/>
      <c r="J125" s="199">
        <f>BK125</f>
        <v>0</v>
      </c>
      <c r="K125" s="39"/>
      <c r="L125" s="43"/>
      <c r="M125" s="102"/>
      <c r="N125" s="200"/>
      <c r="O125" s="103"/>
      <c r="P125" s="201">
        <f>P126+P191</f>
        <v>0</v>
      </c>
      <c r="Q125" s="103"/>
      <c r="R125" s="201">
        <f>R126+R191</f>
        <v>0.29710532999999995</v>
      </c>
      <c r="S125" s="103"/>
      <c r="T125" s="202">
        <f>T126+T191</f>
        <v>0.35124329999999998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74</v>
      </c>
      <c r="AU125" s="16" t="s">
        <v>107</v>
      </c>
      <c r="BK125" s="203">
        <f>BK126+BK191</f>
        <v>0</v>
      </c>
    </row>
    <row r="126" s="11" customFormat="1" ht="25.92" customHeight="1">
      <c r="A126" s="11"/>
      <c r="B126" s="204"/>
      <c r="C126" s="205"/>
      <c r="D126" s="206" t="s">
        <v>74</v>
      </c>
      <c r="E126" s="207" t="s">
        <v>335</v>
      </c>
      <c r="F126" s="207" t="s">
        <v>336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P127+P167+P188</f>
        <v>0</v>
      </c>
      <c r="Q126" s="212"/>
      <c r="R126" s="213">
        <f>R127+R167+R188</f>
        <v>0.25522133999999996</v>
      </c>
      <c r="S126" s="212"/>
      <c r="T126" s="214">
        <f>T127+T167+T188</f>
        <v>0.34203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5" t="s">
        <v>83</v>
      </c>
      <c r="AT126" s="216" t="s">
        <v>74</v>
      </c>
      <c r="AU126" s="216" t="s">
        <v>75</v>
      </c>
      <c r="AY126" s="215" t="s">
        <v>130</v>
      </c>
      <c r="BK126" s="217">
        <f>BK127+BK167+BK188</f>
        <v>0</v>
      </c>
    </row>
    <row r="127" s="11" customFormat="1" ht="22.8" customHeight="1">
      <c r="A127" s="11"/>
      <c r="B127" s="204"/>
      <c r="C127" s="205"/>
      <c r="D127" s="206" t="s">
        <v>74</v>
      </c>
      <c r="E127" s="257" t="s">
        <v>145</v>
      </c>
      <c r="F127" s="257" t="s">
        <v>343</v>
      </c>
      <c r="G127" s="205"/>
      <c r="H127" s="205"/>
      <c r="I127" s="208"/>
      <c r="J127" s="258">
        <f>BK127</f>
        <v>0</v>
      </c>
      <c r="K127" s="205"/>
      <c r="L127" s="210"/>
      <c r="M127" s="211"/>
      <c r="N127" s="212"/>
      <c r="O127" s="212"/>
      <c r="P127" s="213">
        <f>SUM(P128:P166)</f>
        <v>0</v>
      </c>
      <c r="Q127" s="212"/>
      <c r="R127" s="213">
        <f>SUM(R128:R166)</f>
        <v>0.19963561999999999</v>
      </c>
      <c r="S127" s="212"/>
      <c r="T127" s="214">
        <f>SUM(T128:T166)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5" t="s">
        <v>83</v>
      </c>
      <c r="AT127" s="216" t="s">
        <v>74</v>
      </c>
      <c r="AU127" s="216" t="s">
        <v>83</v>
      </c>
      <c r="AY127" s="215" t="s">
        <v>130</v>
      </c>
      <c r="BK127" s="217">
        <f>SUM(BK128:BK166)</f>
        <v>0</v>
      </c>
    </row>
    <row r="128" s="2" customFormat="1" ht="24.15" customHeight="1">
      <c r="A128" s="37"/>
      <c r="B128" s="38"/>
      <c r="C128" s="218" t="s">
        <v>83</v>
      </c>
      <c r="D128" s="218" t="s">
        <v>131</v>
      </c>
      <c r="E128" s="219" t="s">
        <v>345</v>
      </c>
      <c r="F128" s="220" t="s">
        <v>691</v>
      </c>
      <c r="G128" s="221" t="s">
        <v>341</v>
      </c>
      <c r="H128" s="222">
        <v>0.621</v>
      </c>
      <c r="I128" s="223"/>
      <c r="J128" s="224">
        <f>ROUND(I128*H128,2)</f>
        <v>0</v>
      </c>
      <c r="K128" s="220" t="s">
        <v>692</v>
      </c>
      <c r="L128" s="43"/>
      <c r="M128" s="225" t="s">
        <v>1</v>
      </c>
      <c r="N128" s="226" t="s">
        <v>40</v>
      </c>
      <c r="O128" s="90"/>
      <c r="P128" s="227">
        <f>O128*H128</f>
        <v>0</v>
      </c>
      <c r="Q128" s="227">
        <v>0.00025999999999999998</v>
      </c>
      <c r="R128" s="227">
        <f>Q128*H128</f>
        <v>0.00016145999999999999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141</v>
      </c>
      <c r="AT128" s="229" t="s">
        <v>131</v>
      </c>
      <c r="AU128" s="229" t="s">
        <v>85</v>
      </c>
      <c r="AY128" s="16" t="s">
        <v>130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83</v>
      </c>
      <c r="BK128" s="230">
        <f>ROUND(I128*H128,2)</f>
        <v>0</v>
      </c>
      <c r="BL128" s="16" t="s">
        <v>141</v>
      </c>
      <c r="BM128" s="229" t="s">
        <v>693</v>
      </c>
    </row>
    <row r="129" s="2" customFormat="1">
      <c r="A129" s="37"/>
      <c r="B129" s="38"/>
      <c r="C129" s="39"/>
      <c r="D129" s="231" t="s">
        <v>136</v>
      </c>
      <c r="E129" s="39"/>
      <c r="F129" s="232" t="s">
        <v>346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136</v>
      </c>
      <c r="AU129" s="16" t="s">
        <v>85</v>
      </c>
    </row>
    <row r="130" s="2" customFormat="1" ht="24.15" customHeight="1">
      <c r="A130" s="37"/>
      <c r="B130" s="38"/>
      <c r="C130" s="218" t="s">
        <v>85</v>
      </c>
      <c r="D130" s="218" t="s">
        <v>131</v>
      </c>
      <c r="E130" s="219" t="s">
        <v>694</v>
      </c>
      <c r="F130" s="220" t="s">
        <v>695</v>
      </c>
      <c r="G130" s="221" t="s">
        <v>341</v>
      </c>
      <c r="H130" s="222">
        <v>0.621</v>
      </c>
      <c r="I130" s="223"/>
      <c r="J130" s="224">
        <f>ROUND(I130*H130,2)</f>
        <v>0</v>
      </c>
      <c r="K130" s="220" t="s">
        <v>692</v>
      </c>
      <c r="L130" s="43"/>
      <c r="M130" s="225" t="s">
        <v>1</v>
      </c>
      <c r="N130" s="226" t="s">
        <v>40</v>
      </c>
      <c r="O130" s="90"/>
      <c r="P130" s="227">
        <f>O130*H130</f>
        <v>0</v>
      </c>
      <c r="Q130" s="227">
        <v>0.01575</v>
      </c>
      <c r="R130" s="227">
        <f>Q130*H130</f>
        <v>0.0097807499999999995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141</v>
      </c>
      <c r="AT130" s="229" t="s">
        <v>131</v>
      </c>
      <c r="AU130" s="229" t="s">
        <v>85</v>
      </c>
      <c r="AY130" s="16" t="s">
        <v>130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83</v>
      </c>
      <c r="BK130" s="230">
        <f>ROUND(I130*H130,2)</f>
        <v>0</v>
      </c>
      <c r="BL130" s="16" t="s">
        <v>141</v>
      </c>
      <c r="BM130" s="229" t="s">
        <v>696</v>
      </c>
    </row>
    <row r="131" s="2" customFormat="1">
      <c r="A131" s="37"/>
      <c r="B131" s="38"/>
      <c r="C131" s="39"/>
      <c r="D131" s="231" t="s">
        <v>136</v>
      </c>
      <c r="E131" s="39"/>
      <c r="F131" s="232" t="s">
        <v>697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136</v>
      </c>
      <c r="AU131" s="16" t="s">
        <v>85</v>
      </c>
    </row>
    <row r="132" s="13" customFormat="1">
      <c r="A132" s="13"/>
      <c r="B132" s="259"/>
      <c r="C132" s="260"/>
      <c r="D132" s="231" t="s">
        <v>698</v>
      </c>
      <c r="E132" s="261" t="s">
        <v>1</v>
      </c>
      <c r="F132" s="262" t="s">
        <v>699</v>
      </c>
      <c r="G132" s="260"/>
      <c r="H132" s="263">
        <v>0.621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698</v>
      </c>
      <c r="AU132" s="269" t="s">
        <v>85</v>
      </c>
      <c r="AV132" s="13" t="s">
        <v>85</v>
      </c>
      <c r="AW132" s="13" t="s">
        <v>32</v>
      </c>
      <c r="AX132" s="13" t="s">
        <v>83</v>
      </c>
      <c r="AY132" s="269" t="s">
        <v>130</v>
      </c>
    </row>
    <row r="133" s="2" customFormat="1" ht="24.15" customHeight="1">
      <c r="A133" s="37"/>
      <c r="B133" s="38"/>
      <c r="C133" s="218" t="s">
        <v>142</v>
      </c>
      <c r="D133" s="218" t="s">
        <v>131</v>
      </c>
      <c r="E133" s="219" t="s">
        <v>353</v>
      </c>
      <c r="F133" s="220" t="s">
        <v>700</v>
      </c>
      <c r="G133" s="221" t="s">
        <v>341</v>
      </c>
      <c r="H133" s="222">
        <v>0.621</v>
      </c>
      <c r="I133" s="223"/>
      <c r="J133" s="224">
        <f>ROUND(I133*H133,2)</f>
        <v>0</v>
      </c>
      <c r="K133" s="220" t="s">
        <v>692</v>
      </c>
      <c r="L133" s="43"/>
      <c r="M133" s="225" t="s">
        <v>1</v>
      </c>
      <c r="N133" s="226" t="s">
        <v>40</v>
      </c>
      <c r="O133" s="90"/>
      <c r="P133" s="227">
        <f>O133*H133</f>
        <v>0</v>
      </c>
      <c r="Q133" s="227">
        <v>0.0030000000000000001</v>
      </c>
      <c r="R133" s="227">
        <f>Q133*H133</f>
        <v>0.0018630000000000001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141</v>
      </c>
      <c r="AT133" s="229" t="s">
        <v>131</v>
      </c>
      <c r="AU133" s="229" t="s">
        <v>85</v>
      </c>
      <c r="AY133" s="16" t="s">
        <v>130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83</v>
      </c>
      <c r="BK133" s="230">
        <f>ROUND(I133*H133,2)</f>
        <v>0</v>
      </c>
      <c r="BL133" s="16" t="s">
        <v>141</v>
      </c>
      <c r="BM133" s="229" t="s">
        <v>701</v>
      </c>
    </row>
    <row r="134" s="2" customFormat="1">
      <c r="A134" s="37"/>
      <c r="B134" s="38"/>
      <c r="C134" s="39"/>
      <c r="D134" s="231" t="s">
        <v>136</v>
      </c>
      <c r="E134" s="39"/>
      <c r="F134" s="232" t="s">
        <v>354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136</v>
      </c>
      <c r="AU134" s="16" t="s">
        <v>85</v>
      </c>
    </row>
    <row r="135" s="2" customFormat="1" ht="24.15" customHeight="1">
      <c r="A135" s="37"/>
      <c r="B135" s="38"/>
      <c r="C135" s="218" t="s">
        <v>141</v>
      </c>
      <c r="D135" s="218" t="s">
        <v>131</v>
      </c>
      <c r="E135" s="219" t="s">
        <v>702</v>
      </c>
      <c r="F135" s="220" t="s">
        <v>703</v>
      </c>
      <c r="G135" s="221" t="s">
        <v>341</v>
      </c>
      <c r="H135" s="222">
        <v>0.621</v>
      </c>
      <c r="I135" s="223"/>
      <c r="J135" s="224">
        <f>ROUND(I135*H135,2)</f>
        <v>0</v>
      </c>
      <c r="K135" s="220" t="s">
        <v>692</v>
      </c>
      <c r="L135" s="43"/>
      <c r="M135" s="225" t="s">
        <v>1</v>
      </c>
      <c r="N135" s="226" t="s">
        <v>40</v>
      </c>
      <c r="O135" s="90"/>
      <c r="P135" s="227">
        <f>O135*H135</f>
        <v>0</v>
      </c>
      <c r="Q135" s="227">
        <v>0.013599999999999999</v>
      </c>
      <c r="R135" s="227">
        <f>Q135*H135</f>
        <v>0.0084455999999999993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141</v>
      </c>
      <c r="AT135" s="229" t="s">
        <v>131</v>
      </c>
      <c r="AU135" s="229" t="s">
        <v>85</v>
      </c>
      <c r="AY135" s="16" t="s">
        <v>130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83</v>
      </c>
      <c r="BK135" s="230">
        <f>ROUND(I135*H135,2)</f>
        <v>0</v>
      </c>
      <c r="BL135" s="16" t="s">
        <v>141</v>
      </c>
      <c r="BM135" s="229" t="s">
        <v>704</v>
      </c>
    </row>
    <row r="136" s="2" customFormat="1">
      <c r="A136" s="37"/>
      <c r="B136" s="38"/>
      <c r="C136" s="39"/>
      <c r="D136" s="231" t="s">
        <v>136</v>
      </c>
      <c r="E136" s="39"/>
      <c r="F136" s="232" t="s">
        <v>705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136</v>
      </c>
      <c r="AU136" s="16" t="s">
        <v>85</v>
      </c>
    </row>
    <row r="137" s="2" customFormat="1" ht="24.15" customHeight="1">
      <c r="A137" s="37"/>
      <c r="B137" s="38"/>
      <c r="C137" s="218" t="s">
        <v>149</v>
      </c>
      <c r="D137" s="218" t="s">
        <v>131</v>
      </c>
      <c r="E137" s="219" t="s">
        <v>706</v>
      </c>
      <c r="F137" s="220" t="s">
        <v>707</v>
      </c>
      <c r="G137" s="221" t="s">
        <v>177</v>
      </c>
      <c r="H137" s="222">
        <v>14.08</v>
      </c>
      <c r="I137" s="223"/>
      <c r="J137" s="224">
        <f>ROUND(I137*H137,2)</f>
        <v>0</v>
      </c>
      <c r="K137" s="220" t="s">
        <v>692</v>
      </c>
      <c r="L137" s="43"/>
      <c r="M137" s="225" t="s">
        <v>1</v>
      </c>
      <c r="N137" s="226" t="s">
        <v>40</v>
      </c>
      <c r="O137" s="90"/>
      <c r="P137" s="227">
        <f>O137*H137</f>
        <v>0</v>
      </c>
      <c r="Q137" s="227">
        <v>0.0015</v>
      </c>
      <c r="R137" s="227">
        <f>Q137*H137</f>
        <v>0.02112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141</v>
      </c>
      <c r="AT137" s="229" t="s">
        <v>131</v>
      </c>
      <c r="AU137" s="229" t="s">
        <v>85</v>
      </c>
      <c r="AY137" s="16" t="s">
        <v>130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83</v>
      </c>
      <c r="BK137" s="230">
        <f>ROUND(I137*H137,2)</f>
        <v>0</v>
      </c>
      <c r="BL137" s="16" t="s">
        <v>141</v>
      </c>
      <c r="BM137" s="229" t="s">
        <v>708</v>
      </c>
    </row>
    <row r="138" s="2" customFormat="1">
      <c r="A138" s="37"/>
      <c r="B138" s="38"/>
      <c r="C138" s="39"/>
      <c r="D138" s="231" t="s">
        <v>136</v>
      </c>
      <c r="E138" s="39"/>
      <c r="F138" s="232" t="s">
        <v>709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136</v>
      </c>
      <c r="AU138" s="16" t="s">
        <v>85</v>
      </c>
    </row>
    <row r="139" s="13" customFormat="1">
      <c r="A139" s="13"/>
      <c r="B139" s="259"/>
      <c r="C139" s="260"/>
      <c r="D139" s="231" t="s">
        <v>698</v>
      </c>
      <c r="E139" s="261" t="s">
        <v>1</v>
      </c>
      <c r="F139" s="262" t="s">
        <v>710</v>
      </c>
      <c r="G139" s="260"/>
      <c r="H139" s="263">
        <v>14.08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698</v>
      </c>
      <c r="AU139" s="269" t="s">
        <v>85</v>
      </c>
      <c r="AV139" s="13" t="s">
        <v>85</v>
      </c>
      <c r="AW139" s="13" t="s">
        <v>32</v>
      </c>
      <c r="AX139" s="13" t="s">
        <v>83</v>
      </c>
      <c r="AY139" s="269" t="s">
        <v>130</v>
      </c>
    </row>
    <row r="140" s="2" customFormat="1" ht="24.15" customHeight="1">
      <c r="A140" s="37"/>
      <c r="B140" s="38"/>
      <c r="C140" s="218" t="s">
        <v>145</v>
      </c>
      <c r="D140" s="218" t="s">
        <v>131</v>
      </c>
      <c r="E140" s="219" t="s">
        <v>711</v>
      </c>
      <c r="F140" s="220" t="s">
        <v>712</v>
      </c>
      <c r="G140" s="221" t="s">
        <v>341</v>
      </c>
      <c r="H140" s="222">
        <v>0.621</v>
      </c>
      <c r="I140" s="223"/>
      <c r="J140" s="224">
        <f>ROUND(I140*H140,2)</f>
        <v>0</v>
      </c>
      <c r="K140" s="220" t="s">
        <v>692</v>
      </c>
      <c r="L140" s="43"/>
      <c r="M140" s="225" t="s">
        <v>1</v>
      </c>
      <c r="N140" s="226" t="s">
        <v>40</v>
      </c>
      <c r="O140" s="90"/>
      <c r="P140" s="227">
        <f>O140*H140</f>
        <v>0</v>
      </c>
      <c r="Q140" s="227">
        <v>0.0014</v>
      </c>
      <c r="R140" s="227">
        <f>Q140*H140</f>
        <v>0.00086939999999999999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141</v>
      </c>
      <c r="AT140" s="229" t="s">
        <v>131</v>
      </c>
      <c r="AU140" s="229" t="s">
        <v>85</v>
      </c>
      <c r="AY140" s="16" t="s">
        <v>130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83</v>
      </c>
      <c r="BK140" s="230">
        <f>ROUND(I140*H140,2)</f>
        <v>0</v>
      </c>
      <c r="BL140" s="16" t="s">
        <v>141</v>
      </c>
      <c r="BM140" s="229" t="s">
        <v>713</v>
      </c>
    </row>
    <row r="141" s="2" customFormat="1">
      <c r="A141" s="37"/>
      <c r="B141" s="38"/>
      <c r="C141" s="39"/>
      <c r="D141" s="231" t="s">
        <v>136</v>
      </c>
      <c r="E141" s="39"/>
      <c r="F141" s="232" t="s">
        <v>714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136</v>
      </c>
      <c r="AU141" s="16" t="s">
        <v>85</v>
      </c>
    </row>
    <row r="142" s="2" customFormat="1" ht="24.15" customHeight="1">
      <c r="A142" s="37"/>
      <c r="B142" s="38"/>
      <c r="C142" s="218" t="s">
        <v>156</v>
      </c>
      <c r="D142" s="218" t="s">
        <v>131</v>
      </c>
      <c r="E142" s="219" t="s">
        <v>715</v>
      </c>
      <c r="F142" s="220" t="s">
        <v>716</v>
      </c>
      <c r="G142" s="221" t="s">
        <v>177</v>
      </c>
      <c r="H142" s="222">
        <v>5.1849999999999996</v>
      </c>
      <c r="I142" s="223"/>
      <c r="J142" s="224">
        <f>ROUND(I142*H142,2)</f>
        <v>0</v>
      </c>
      <c r="K142" s="220" t="s">
        <v>692</v>
      </c>
      <c r="L142" s="43"/>
      <c r="M142" s="225" t="s">
        <v>1</v>
      </c>
      <c r="N142" s="226" t="s">
        <v>40</v>
      </c>
      <c r="O142" s="90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141</v>
      </c>
      <c r="AT142" s="229" t="s">
        <v>131</v>
      </c>
      <c r="AU142" s="229" t="s">
        <v>85</v>
      </c>
      <c r="AY142" s="16" t="s">
        <v>130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83</v>
      </c>
      <c r="BK142" s="230">
        <f>ROUND(I142*H142,2)</f>
        <v>0</v>
      </c>
      <c r="BL142" s="16" t="s">
        <v>141</v>
      </c>
      <c r="BM142" s="229" t="s">
        <v>717</v>
      </c>
    </row>
    <row r="143" s="2" customFormat="1">
      <c r="A143" s="37"/>
      <c r="B143" s="38"/>
      <c r="C143" s="39"/>
      <c r="D143" s="231" t="s">
        <v>136</v>
      </c>
      <c r="E143" s="39"/>
      <c r="F143" s="232" t="s">
        <v>718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136</v>
      </c>
      <c r="AU143" s="16" t="s">
        <v>85</v>
      </c>
    </row>
    <row r="144" s="13" customFormat="1">
      <c r="A144" s="13"/>
      <c r="B144" s="259"/>
      <c r="C144" s="260"/>
      <c r="D144" s="231" t="s">
        <v>698</v>
      </c>
      <c r="E144" s="261" t="s">
        <v>1</v>
      </c>
      <c r="F144" s="262" t="s">
        <v>719</v>
      </c>
      <c r="G144" s="260"/>
      <c r="H144" s="263">
        <v>5.1849999999999996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698</v>
      </c>
      <c r="AU144" s="269" t="s">
        <v>85</v>
      </c>
      <c r="AV144" s="13" t="s">
        <v>85</v>
      </c>
      <c r="AW144" s="13" t="s">
        <v>32</v>
      </c>
      <c r="AX144" s="13" t="s">
        <v>83</v>
      </c>
      <c r="AY144" s="269" t="s">
        <v>130</v>
      </c>
    </row>
    <row r="145" s="2" customFormat="1" ht="16.5" customHeight="1">
      <c r="A145" s="37"/>
      <c r="B145" s="38"/>
      <c r="C145" s="236" t="s">
        <v>148</v>
      </c>
      <c r="D145" s="236" t="s">
        <v>137</v>
      </c>
      <c r="E145" s="237" t="s">
        <v>720</v>
      </c>
      <c r="F145" s="238" t="s">
        <v>721</v>
      </c>
      <c r="G145" s="239" t="s">
        <v>177</v>
      </c>
      <c r="H145" s="240">
        <v>5.7039999999999997</v>
      </c>
      <c r="I145" s="241"/>
      <c r="J145" s="242">
        <f>ROUND(I145*H145,2)</f>
        <v>0</v>
      </c>
      <c r="K145" s="238" t="s">
        <v>692</v>
      </c>
      <c r="L145" s="243"/>
      <c r="M145" s="244" t="s">
        <v>1</v>
      </c>
      <c r="N145" s="245" t="s">
        <v>40</v>
      </c>
      <c r="O145" s="90"/>
      <c r="P145" s="227">
        <f>O145*H145</f>
        <v>0</v>
      </c>
      <c r="Q145" s="227">
        <v>0.00010000000000000001</v>
      </c>
      <c r="R145" s="227">
        <f>Q145*H145</f>
        <v>0.00057039999999999999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148</v>
      </c>
      <c r="AT145" s="229" t="s">
        <v>137</v>
      </c>
      <c r="AU145" s="229" t="s">
        <v>85</v>
      </c>
      <c r="AY145" s="16" t="s">
        <v>130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83</v>
      </c>
      <c r="BK145" s="230">
        <f>ROUND(I145*H145,2)</f>
        <v>0</v>
      </c>
      <c r="BL145" s="16" t="s">
        <v>141</v>
      </c>
      <c r="BM145" s="229" t="s">
        <v>722</v>
      </c>
    </row>
    <row r="146" s="2" customFormat="1">
      <c r="A146" s="37"/>
      <c r="B146" s="38"/>
      <c r="C146" s="39"/>
      <c r="D146" s="231" t="s">
        <v>136</v>
      </c>
      <c r="E146" s="39"/>
      <c r="F146" s="232" t="s">
        <v>721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136</v>
      </c>
      <c r="AU146" s="16" t="s">
        <v>85</v>
      </c>
    </row>
    <row r="147" s="13" customFormat="1">
      <c r="A147" s="13"/>
      <c r="B147" s="259"/>
      <c r="C147" s="260"/>
      <c r="D147" s="231" t="s">
        <v>698</v>
      </c>
      <c r="E147" s="261" t="s">
        <v>1</v>
      </c>
      <c r="F147" s="262" t="s">
        <v>723</v>
      </c>
      <c r="G147" s="260"/>
      <c r="H147" s="263">
        <v>5.7039999999999997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698</v>
      </c>
      <c r="AU147" s="269" t="s">
        <v>85</v>
      </c>
      <c r="AV147" s="13" t="s">
        <v>85</v>
      </c>
      <c r="AW147" s="13" t="s">
        <v>32</v>
      </c>
      <c r="AX147" s="13" t="s">
        <v>83</v>
      </c>
      <c r="AY147" s="269" t="s">
        <v>130</v>
      </c>
    </row>
    <row r="148" s="2" customFormat="1" ht="24.15" customHeight="1">
      <c r="A148" s="37"/>
      <c r="B148" s="38"/>
      <c r="C148" s="218" t="s">
        <v>162</v>
      </c>
      <c r="D148" s="218" t="s">
        <v>131</v>
      </c>
      <c r="E148" s="219" t="s">
        <v>724</v>
      </c>
      <c r="F148" s="220" t="s">
        <v>725</v>
      </c>
      <c r="G148" s="221" t="s">
        <v>341</v>
      </c>
      <c r="H148" s="222">
        <v>0.621</v>
      </c>
      <c r="I148" s="223"/>
      <c r="J148" s="224">
        <f>ROUND(I148*H148,2)</f>
        <v>0</v>
      </c>
      <c r="K148" s="220" t="s">
        <v>692</v>
      </c>
      <c r="L148" s="43"/>
      <c r="M148" s="225" t="s">
        <v>1</v>
      </c>
      <c r="N148" s="226" t="s">
        <v>40</v>
      </c>
      <c r="O148" s="90"/>
      <c r="P148" s="227">
        <f>O148*H148</f>
        <v>0</v>
      </c>
      <c r="Q148" s="227">
        <v>0.023099999999999999</v>
      </c>
      <c r="R148" s="227">
        <f>Q148*H148</f>
        <v>0.0143451</v>
      </c>
      <c r="S148" s="227">
        <v>0</v>
      </c>
      <c r="T148" s="228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9" t="s">
        <v>141</v>
      </c>
      <c r="AT148" s="229" t="s">
        <v>131</v>
      </c>
      <c r="AU148" s="229" t="s">
        <v>85</v>
      </c>
      <c r="AY148" s="16" t="s">
        <v>130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6" t="s">
        <v>83</v>
      </c>
      <c r="BK148" s="230">
        <f>ROUND(I148*H148,2)</f>
        <v>0</v>
      </c>
      <c r="BL148" s="16" t="s">
        <v>141</v>
      </c>
      <c r="BM148" s="229" t="s">
        <v>726</v>
      </c>
    </row>
    <row r="149" s="2" customFormat="1">
      <c r="A149" s="37"/>
      <c r="B149" s="38"/>
      <c r="C149" s="39"/>
      <c r="D149" s="231" t="s">
        <v>136</v>
      </c>
      <c r="E149" s="39"/>
      <c r="F149" s="232" t="s">
        <v>727</v>
      </c>
      <c r="G149" s="39"/>
      <c r="H149" s="39"/>
      <c r="I149" s="233"/>
      <c r="J149" s="39"/>
      <c r="K149" s="39"/>
      <c r="L149" s="43"/>
      <c r="M149" s="234"/>
      <c r="N149" s="235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136</v>
      </c>
      <c r="AU149" s="16" t="s">
        <v>85</v>
      </c>
    </row>
    <row r="150" s="13" customFormat="1">
      <c r="A150" s="13"/>
      <c r="B150" s="259"/>
      <c r="C150" s="260"/>
      <c r="D150" s="231" t="s">
        <v>698</v>
      </c>
      <c r="E150" s="261" t="s">
        <v>1</v>
      </c>
      <c r="F150" s="262" t="s">
        <v>699</v>
      </c>
      <c r="G150" s="260"/>
      <c r="H150" s="263">
        <v>0.621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698</v>
      </c>
      <c r="AU150" s="269" t="s">
        <v>85</v>
      </c>
      <c r="AV150" s="13" t="s">
        <v>85</v>
      </c>
      <c r="AW150" s="13" t="s">
        <v>32</v>
      </c>
      <c r="AX150" s="13" t="s">
        <v>83</v>
      </c>
      <c r="AY150" s="269" t="s">
        <v>130</v>
      </c>
    </row>
    <row r="151" s="2" customFormat="1" ht="24.15" customHeight="1">
      <c r="A151" s="37"/>
      <c r="B151" s="38"/>
      <c r="C151" s="218" t="s">
        <v>152</v>
      </c>
      <c r="D151" s="218" t="s">
        <v>131</v>
      </c>
      <c r="E151" s="219" t="s">
        <v>728</v>
      </c>
      <c r="F151" s="220" t="s">
        <v>729</v>
      </c>
      <c r="G151" s="221" t="s">
        <v>341</v>
      </c>
      <c r="H151" s="222">
        <v>0.621</v>
      </c>
      <c r="I151" s="223"/>
      <c r="J151" s="224">
        <f>ROUND(I151*H151,2)</f>
        <v>0</v>
      </c>
      <c r="K151" s="220" t="s">
        <v>692</v>
      </c>
      <c r="L151" s="43"/>
      <c r="M151" s="225" t="s">
        <v>1</v>
      </c>
      <c r="N151" s="226" t="s">
        <v>40</v>
      </c>
      <c r="O151" s="90"/>
      <c r="P151" s="227">
        <f>O151*H151</f>
        <v>0</v>
      </c>
      <c r="Q151" s="227">
        <v>0.0028500000000000001</v>
      </c>
      <c r="R151" s="227">
        <f>Q151*H151</f>
        <v>0.0017698500000000001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141</v>
      </c>
      <c r="AT151" s="229" t="s">
        <v>131</v>
      </c>
      <c r="AU151" s="229" t="s">
        <v>85</v>
      </c>
      <c r="AY151" s="16" t="s">
        <v>130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83</v>
      </c>
      <c r="BK151" s="230">
        <f>ROUND(I151*H151,2)</f>
        <v>0</v>
      </c>
      <c r="BL151" s="16" t="s">
        <v>141</v>
      </c>
      <c r="BM151" s="229" t="s">
        <v>730</v>
      </c>
    </row>
    <row r="152" s="2" customFormat="1">
      <c r="A152" s="37"/>
      <c r="B152" s="38"/>
      <c r="C152" s="39"/>
      <c r="D152" s="231" t="s">
        <v>136</v>
      </c>
      <c r="E152" s="39"/>
      <c r="F152" s="232" t="s">
        <v>731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136</v>
      </c>
      <c r="AU152" s="16" t="s">
        <v>85</v>
      </c>
    </row>
    <row r="153" s="2" customFormat="1" ht="24.15" customHeight="1">
      <c r="A153" s="37"/>
      <c r="B153" s="38"/>
      <c r="C153" s="218" t="s">
        <v>174</v>
      </c>
      <c r="D153" s="218" t="s">
        <v>131</v>
      </c>
      <c r="E153" s="219" t="s">
        <v>732</v>
      </c>
      <c r="F153" s="220" t="s">
        <v>733</v>
      </c>
      <c r="G153" s="221" t="s">
        <v>341</v>
      </c>
      <c r="H153" s="222">
        <v>2.1629999999999998</v>
      </c>
      <c r="I153" s="223"/>
      <c r="J153" s="224">
        <f>ROUND(I153*H153,2)</f>
        <v>0</v>
      </c>
      <c r="K153" s="220" t="s">
        <v>692</v>
      </c>
      <c r="L153" s="43"/>
      <c r="M153" s="225" t="s">
        <v>1</v>
      </c>
      <c r="N153" s="226" t="s">
        <v>40</v>
      </c>
      <c r="O153" s="90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9" t="s">
        <v>141</v>
      </c>
      <c r="AT153" s="229" t="s">
        <v>131</v>
      </c>
      <c r="AU153" s="229" t="s">
        <v>85</v>
      </c>
      <c r="AY153" s="16" t="s">
        <v>130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6" t="s">
        <v>83</v>
      </c>
      <c r="BK153" s="230">
        <f>ROUND(I153*H153,2)</f>
        <v>0</v>
      </c>
      <c r="BL153" s="16" t="s">
        <v>141</v>
      </c>
      <c r="BM153" s="229" t="s">
        <v>734</v>
      </c>
    </row>
    <row r="154" s="2" customFormat="1">
      <c r="A154" s="37"/>
      <c r="B154" s="38"/>
      <c r="C154" s="39"/>
      <c r="D154" s="231" t="s">
        <v>136</v>
      </c>
      <c r="E154" s="39"/>
      <c r="F154" s="232" t="s">
        <v>735</v>
      </c>
      <c r="G154" s="39"/>
      <c r="H154" s="39"/>
      <c r="I154" s="233"/>
      <c r="J154" s="39"/>
      <c r="K154" s="39"/>
      <c r="L154" s="43"/>
      <c r="M154" s="234"/>
      <c r="N154" s="235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136</v>
      </c>
      <c r="AU154" s="16" t="s">
        <v>85</v>
      </c>
    </row>
    <row r="155" s="13" customFormat="1">
      <c r="A155" s="13"/>
      <c r="B155" s="259"/>
      <c r="C155" s="260"/>
      <c r="D155" s="231" t="s">
        <v>698</v>
      </c>
      <c r="E155" s="261" t="s">
        <v>1</v>
      </c>
      <c r="F155" s="262" t="s">
        <v>736</v>
      </c>
      <c r="G155" s="260"/>
      <c r="H155" s="263">
        <v>2.1629999999999998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698</v>
      </c>
      <c r="AU155" s="269" t="s">
        <v>85</v>
      </c>
      <c r="AV155" s="13" t="s">
        <v>85</v>
      </c>
      <c r="AW155" s="13" t="s">
        <v>32</v>
      </c>
      <c r="AX155" s="13" t="s">
        <v>83</v>
      </c>
      <c r="AY155" s="269" t="s">
        <v>130</v>
      </c>
    </row>
    <row r="156" s="2" customFormat="1" ht="24.15" customHeight="1">
      <c r="A156" s="37"/>
      <c r="B156" s="38"/>
      <c r="C156" s="218" t="s">
        <v>155</v>
      </c>
      <c r="D156" s="218" t="s">
        <v>131</v>
      </c>
      <c r="E156" s="219" t="s">
        <v>361</v>
      </c>
      <c r="F156" s="220" t="s">
        <v>737</v>
      </c>
      <c r="G156" s="221" t="s">
        <v>341</v>
      </c>
      <c r="H156" s="222">
        <v>0.621</v>
      </c>
      <c r="I156" s="223"/>
      <c r="J156" s="224">
        <f>ROUND(I156*H156,2)</f>
        <v>0</v>
      </c>
      <c r="K156" s="220" t="s">
        <v>692</v>
      </c>
      <c r="L156" s="43"/>
      <c r="M156" s="225" t="s">
        <v>1</v>
      </c>
      <c r="N156" s="226" t="s">
        <v>40</v>
      </c>
      <c r="O156" s="90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9" t="s">
        <v>141</v>
      </c>
      <c r="AT156" s="229" t="s">
        <v>131</v>
      </c>
      <c r="AU156" s="229" t="s">
        <v>85</v>
      </c>
      <c r="AY156" s="16" t="s">
        <v>130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6" t="s">
        <v>83</v>
      </c>
      <c r="BK156" s="230">
        <f>ROUND(I156*H156,2)</f>
        <v>0</v>
      </c>
      <c r="BL156" s="16" t="s">
        <v>141</v>
      </c>
      <c r="BM156" s="229" t="s">
        <v>738</v>
      </c>
    </row>
    <row r="157" s="2" customFormat="1">
      <c r="A157" s="37"/>
      <c r="B157" s="38"/>
      <c r="C157" s="39"/>
      <c r="D157" s="231" t="s">
        <v>136</v>
      </c>
      <c r="E157" s="39"/>
      <c r="F157" s="232" t="s">
        <v>362</v>
      </c>
      <c r="G157" s="39"/>
      <c r="H157" s="39"/>
      <c r="I157" s="233"/>
      <c r="J157" s="39"/>
      <c r="K157" s="39"/>
      <c r="L157" s="43"/>
      <c r="M157" s="234"/>
      <c r="N157" s="235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136</v>
      </c>
      <c r="AU157" s="16" t="s">
        <v>85</v>
      </c>
    </row>
    <row r="158" s="2" customFormat="1" ht="33" customHeight="1">
      <c r="A158" s="37"/>
      <c r="B158" s="38"/>
      <c r="C158" s="218" t="s">
        <v>184</v>
      </c>
      <c r="D158" s="218" t="s">
        <v>131</v>
      </c>
      <c r="E158" s="219" t="s">
        <v>739</v>
      </c>
      <c r="F158" s="220" t="s">
        <v>740</v>
      </c>
      <c r="G158" s="221" t="s">
        <v>741</v>
      </c>
      <c r="H158" s="222">
        <v>0.025999999999999999</v>
      </c>
      <c r="I158" s="223"/>
      <c r="J158" s="224">
        <f>ROUND(I158*H158,2)</f>
        <v>0</v>
      </c>
      <c r="K158" s="220" t="s">
        <v>692</v>
      </c>
      <c r="L158" s="43"/>
      <c r="M158" s="225" t="s">
        <v>1</v>
      </c>
      <c r="N158" s="226" t="s">
        <v>40</v>
      </c>
      <c r="O158" s="90"/>
      <c r="P158" s="227">
        <f>O158*H158</f>
        <v>0</v>
      </c>
      <c r="Q158" s="227">
        <v>2.5018699999999998</v>
      </c>
      <c r="R158" s="227">
        <f>Q158*H158</f>
        <v>0.065048619999999988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141</v>
      </c>
      <c r="AT158" s="229" t="s">
        <v>131</v>
      </c>
      <c r="AU158" s="229" t="s">
        <v>85</v>
      </c>
      <c r="AY158" s="16" t="s">
        <v>130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83</v>
      </c>
      <c r="BK158" s="230">
        <f>ROUND(I158*H158,2)</f>
        <v>0</v>
      </c>
      <c r="BL158" s="16" t="s">
        <v>141</v>
      </c>
      <c r="BM158" s="229" t="s">
        <v>742</v>
      </c>
    </row>
    <row r="159" s="2" customFormat="1">
      <c r="A159" s="37"/>
      <c r="B159" s="38"/>
      <c r="C159" s="39"/>
      <c r="D159" s="231" t="s">
        <v>136</v>
      </c>
      <c r="E159" s="39"/>
      <c r="F159" s="232" t="s">
        <v>743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136</v>
      </c>
      <c r="AU159" s="16" t="s">
        <v>85</v>
      </c>
    </row>
    <row r="160" s="2" customFormat="1" ht="33" customHeight="1">
      <c r="A160" s="37"/>
      <c r="B160" s="38"/>
      <c r="C160" s="218" t="s">
        <v>159</v>
      </c>
      <c r="D160" s="218" t="s">
        <v>131</v>
      </c>
      <c r="E160" s="219" t="s">
        <v>744</v>
      </c>
      <c r="F160" s="220" t="s">
        <v>745</v>
      </c>
      <c r="G160" s="221" t="s">
        <v>741</v>
      </c>
      <c r="H160" s="222">
        <v>0.025999999999999999</v>
      </c>
      <c r="I160" s="223"/>
      <c r="J160" s="224">
        <f>ROUND(I160*H160,2)</f>
        <v>0</v>
      </c>
      <c r="K160" s="220" t="s">
        <v>692</v>
      </c>
      <c r="L160" s="43"/>
      <c r="M160" s="225" t="s">
        <v>1</v>
      </c>
      <c r="N160" s="226" t="s">
        <v>40</v>
      </c>
      <c r="O160" s="90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141</v>
      </c>
      <c r="AT160" s="229" t="s">
        <v>131</v>
      </c>
      <c r="AU160" s="229" t="s">
        <v>85</v>
      </c>
      <c r="AY160" s="16" t="s">
        <v>130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83</v>
      </c>
      <c r="BK160" s="230">
        <f>ROUND(I160*H160,2)</f>
        <v>0</v>
      </c>
      <c r="BL160" s="16" t="s">
        <v>141</v>
      </c>
      <c r="BM160" s="229" t="s">
        <v>746</v>
      </c>
    </row>
    <row r="161" s="2" customFormat="1">
      <c r="A161" s="37"/>
      <c r="B161" s="38"/>
      <c r="C161" s="39"/>
      <c r="D161" s="231" t="s">
        <v>136</v>
      </c>
      <c r="E161" s="39"/>
      <c r="F161" s="232" t="s">
        <v>747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136</v>
      </c>
      <c r="AU161" s="16" t="s">
        <v>85</v>
      </c>
    </row>
    <row r="162" s="2" customFormat="1" ht="24.15" customHeight="1">
      <c r="A162" s="37"/>
      <c r="B162" s="38"/>
      <c r="C162" s="218" t="s">
        <v>8</v>
      </c>
      <c r="D162" s="218" t="s">
        <v>131</v>
      </c>
      <c r="E162" s="219" t="s">
        <v>748</v>
      </c>
      <c r="F162" s="220" t="s">
        <v>749</v>
      </c>
      <c r="G162" s="221" t="s">
        <v>741</v>
      </c>
      <c r="H162" s="222">
        <v>0.025999999999999999</v>
      </c>
      <c r="I162" s="223"/>
      <c r="J162" s="224">
        <f>ROUND(I162*H162,2)</f>
        <v>0</v>
      </c>
      <c r="K162" s="220" t="s">
        <v>692</v>
      </c>
      <c r="L162" s="43"/>
      <c r="M162" s="225" t="s">
        <v>1</v>
      </c>
      <c r="N162" s="226" t="s">
        <v>40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141</v>
      </c>
      <c r="AT162" s="229" t="s">
        <v>131</v>
      </c>
      <c r="AU162" s="229" t="s">
        <v>85</v>
      </c>
      <c r="AY162" s="16" t="s">
        <v>130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83</v>
      </c>
      <c r="BK162" s="230">
        <f>ROUND(I162*H162,2)</f>
        <v>0</v>
      </c>
      <c r="BL162" s="16" t="s">
        <v>141</v>
      </c>
      <c r="BM162" s="229" t="s">
        <v>750</v>
      </c>
    </row>
    <row r="163" s="2" customFormat="1">
      <c r="A163" s="37"/>
      <c r="B163" s="38"/>
      <c r="C163" s="39"/>
      <c r="D163" s="231" t="s">
        <v>136</v>
      </c>
      <c r="E163" s="39"/>
      <c r="F163" s="232" t="s">
        <v>751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136</v>
      </c>
      <c r="AU163" s="16" t="s">
        <v>85</v>
      </c>
    </row>
    <row r="164" s="2" customFormat="1" ht="16.5" customHeight="1">
      <c r="A164" s="37"/>
      <c r="B164" s="38"/>
      <c r="C164" s="218" t="s">
        <v>135</v>
      </c>
      <c r="D164" s="218" t="s">
        <v>131</v>
      </c>
      <c r="E164" s="219" t="s">
        <v>752</v>
      </c>
      <c r="F164" s="220" t="s">
        <v>753</v>
      </c>
      <c r="G164" s="221" t="s">
        <v>341</v>
      </c>
      <c r="H164" s="222">
        <v>0.314</v>
      </c>
      <c r="I164" s="223"/>
      <c r="J164" s="224">
        <f>ROUND(I164*H164,2)</f>
        <v>0</v>
      </c>
      <c r="K164" s="220" t="s">
        <v>1</v>
      </c>
      <c r="L164" s="43"/>
      <c r="M164" s="225" t="s">
        <v>1</v>
      </c>
      <c r="N164" s="226" t="s">
        <v>40</v>
      </c>
      <c r="O164" s="90"/>
      <c r="P164" s="227">
        <f>O164*H164</f>
        <v>0</v>
      </c>
      <c r="Q164" s="227">
        <v>0.24096000000000001</v>
      </c>
      <c r="R164" s="227">
        <f>Q164*H164</f>
        <v>0.075661439999999996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141</v>
      </c>
      <c r="AT164" s="229" t="s">
        <v>131</v>
      </c>
      <c r="AU164" s="229" t="s">
        <v>85</v>
      </c>
      <c r="AY164" s="16" t="s">
        <v>130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83</v>
      </c>
      <c r="BK164" s="230">
        <f>ROUND(I164*H164,2)</f>
        <v>0</v>
      </c>
      <c r="BL164" s="16" t="s">
        <v>141</v>
      </c>
      <c r="BM164" s="229" t="s">
        <v>754</v>
      </c>
    </row>
    <row r="165" s="2" customFormat="1">
      <c r="A165" s="37"/>
      <c r="B165" s="38"/>
      <c r="C165" s="39"/>
      <c r="D165" s="231" t="s">
        <v>136</v>
      </c>
      <c r="E165" s="39"/>
      <c r="F165" s="232" t="s">
        <v>755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136</v>
      </c>
      <c r="AU165" s="16" t="s">
        <v>85</v>
      </c>
    </row>
    <row r="166" s="13" customFormat="1">
      <c r="A166" s="13"/>
      <c r="B166" s="259"/>
      <c r="C166" s="260"/>
      <c r="D166" s="231" t="s">
        <v>698</v>
      </c>
      <c r="E166" s="261" t="s">
        <v>1</v>
      </c>
      <c r="F166" s="262" t="s">
        <v>756</v>
      </c>
      <c r="G166" s="260"/>
      <c r="H166" s="263">
        <v>0.314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698</v>
      </c>
      <c r="AU166" s="269" t="s">
        <v>85</v>
      </c>
      <c r="AV166" s="13" t="s">
        <v>85</v>
      </c>
      <c r="AW166" s="13" t="s">
        <v>32</v>
      </c>
      <c r="AX166" s="13" t="s">
        <v>83</v>
      </c>
      <c r="AY166" s="269" t="s">
        <v>130</v>
      </c>
    </row>
    <row r="167" s="11" customFormat="1" ht="22.8" customHeight="1">
      <c r="A167" s="11"/>
      <c r="B167" s="204"/>
      <c r="C167" s="205"/>
      <c r="D167" s="206" t="s">
        <v>74</v>
      </c>
      <c r="E167" s="257" t="s">
        <v>162</v>
      </c>
      <c r="F167" s="257" t="s">
        <v>364</v>
      </c>
      <c r="G167" s="205"/>
      <c r="H167" s="205"/>
      <c r="I167" s="208"/>
      <c r="J167" s="258">
        <f>BK167</f>
        <v>0</v>
      </c>
      <c r="K167" s="205"/>
      <c r="L167" s="210"/>
      <c r="M167" s="211"/>
      <c r="N167" s="212"/>
      <c r="O167" s="212"/>
      <c r="P167" s="213">
        <f>SUM(P168:P187)</f>
        <v>0</v>
      </c>
      <c r="Q167" s="212"/>
      <c r="R167" s="213">
        <f>SUM(R168:R187)</f>
        <v>0.055585719999999991</v>
      </c>
      <c r="S167" s="212"/>
      <c r="T167" s="214">
        <f>SUM(T168:T187)</f>
        <v>0.34203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R167" s="215" t="s">
        <v>83</v>
      </c>
      <c r="AT167" s="216" t="s">
        <v>74</v>
      </c>
      <c r="AU167" s="216" t="s">
        <v>83</v>
      </c>
      <c r="AY167" s="215" t="s">
        <v>130</v>
      </c>
      <c r="BK167" s="217">
        <f>SUM(BK168:BK187)</f>
        <v>0</v>
      </c>
    </row>
    <row r="168" s="2" customFormat="1" ht="21.75" customHeight="1">
      <c r="A168" s="37"/>
      <c r="B168" s="38"/>
      <c r="C168" s="218" t="s">
        <v>200</v>
      </c>
      <c r="D168" s="218" t="s">
        <v>131</v>
      </c>
      <c r="E168" s="219" t="s">
        <v>757</v>
      </c>
      <c r="F168" s="220" t="s">
        <v>758</v>
      </c>
      <c r="G168" s="221" t="s">
        <v>341</v>
      </c>
      <c r="H168" s="222">
        <v>1.091</v>
      </c>
      <c r="I168" s="223"/>
      <c r="J168" s="224">
        <f>ROUND(I168*H168,2)</f>
        <v>0</v>
      </c>
      <c r="K168" s="220" t="s">
        <v>692</v>
      </c>
      <c r="L168" s="43"/>
      <c r="M168" s="225" t="s">
        <v>1</v>
      </c>
      <c r="N168" s="226" t="s">
        <v>40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0.13100000000000001</v>
      </c>
      <c r="T168" s="228">
        <f>S168*H168</f>
        <v>0.14292099999999999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141</v>
      </c>
      <c r="AT168" s="229" t="s">
        <v>131</v>
      </c>
      <c r="AU168" s="229" t="s">
        <v>85</v>
      </c>
      <c r="AY168" s="16" t="s">
        <v>130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83</v>
      </c>
      <c r="BK168" s="230">
        <f>ROUND(I168*H168,2)</f>
        <v>0</v>
      </c>
      <c r="BL168" s="16" t="s">
        <v>141</v>
      </c>
      <c r="BM168" s="229" t="s">
        <v>759</v>
      </c>
    </row>
    <row r="169" s="2" customFormat="1">
      <c r="A169" s="37"/>
      <c r="B169" s="38"/>
      <c r="C169" s="39"/>
      <c r="D169" s="231" t="s">
        <v>136</v>
      </c>
      <c r="E169" s="39"/>
      <c r="F169" s="232" t="s">
        <v>760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136</v>
      </c>
      <c r="AU169" s="16" t="s">
        <v>85</v>
      </c>
    </row>
    <row r="170" s="13" customFormat="1">
      <c r="A170" s="13"/>
      <c r="B170" s="259"/>
      <c r="C170" s="260"/>
      <c r="D170" s="231" t="s">
        <v>698</v>
      </c>
      <c r="E170" s="261" t="s">
        <v>1</v>
      </c>
      <c r="F170" s="262" t="s">
        <v>761</v>
      </c>
      <c r="G170" s="260"/>
      <c r="H170" s="263">
        <v>1.091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698</v>
      </c>
      <c r="AU170" s="269" t="s">
        <v>85</v>
      </c>
      <c r="AV170" s="13" t="s">
        <v>85</v>
      </c>
      <c r="AW170" s="13" t="s">
        <v>32</v>
      </c>
      <c r="AX170" s="13" t="s">
        <v>83</v>
      </c>
      <c r="AY170" s="269" t="s">
        <v>130</v>
      </c>
    </row>
    <row r="171" s="2" customFormat="1" ht="24.15" customHeight="1">
      <c r="A171" s="37"/>
      <c r="B171" s="38"/>
      <c r="C171" s="236" t="s">
        <v>165</v>
      </c>
      <c r="D171" s="236" t="s">
        <v>137</v>
      </c>
      <c r="E171" s="237" t="s">
        <v>762</v>
      </c>
      <c r="F171" s="238" t="s">
        <v>763</v>
      </c>
      <c r="G171" s="239" t="s">
        <v>341</v>
      </c>
      <c r="H171" s="240">
        <v>2.1629999999999998</v>
      </c>
      <c r="I171" s="241"/>
      <c r="J171" s="242">
        <f>ROUND(I171*H171,2)</f>
        <v>0</v>
      </c>
      <c r="K171" s="238" t="s">
        <v>692</v>
      </c>
      <c r="L171" s="243"/>
      <c r="M171" s="244" t="s">
        <v>1</v>
      </c>
      <c r="N171" s="245" t="s">
        <v>40</v>
      </c>
      <c r="O171" s="90"/>
      <c r="P171" s="227">
        <f>O171*H171</f>
        <v>0</v>
      </c>
      <c r="Q171" s="227">
        <v>0.025440000000000001</v>
      </c>
      <c r="R171" s="227">
        <f>Q171*H171</f>
        <v>0.055026719999999994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148</v>
      </c>
      <c r="AT171" s="229" t="s">
        <v>137</v>
      </c>
      <c r="AU171" s="229" t="s">
        <v>85</v>
      </c>
      <c r="AY171" s="16" t="s">
        <v>130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83</v>
      </c>
      <c r="BK171" s="230">
        <f>ROUND(I171*H171,2)</f>
        <v>0</v>
      </c>
      <c r="BL171" s="16" t="s">
        <v>141</v>
      </c>
      <c r="BM171" s="229" t="s">
        <v>764</v>
      </c>
    </row>
    <row r="172" s="2" customFormat="1">
      <c r="A172" s="37"/>
      <c r="B172" s="38"/>
      <c r="C172" s="39"/>
      <c r="D172" s="231" t="s">
        <v>136</v>
      </c>
      <c r="E172" s="39"/>
      <c r="F172" s="232" t="s">
        <v>763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136</v>
      </c>
      <c r="AU172" s="16" t="s">
        <v>85</v>
      </c>
    </row>
    <row r="173" s="2" customFormat="1">
      <c r="A173" s="37"/>
      <c r="B173" s="38"/>
      <c r="C173" s="39"/>
      <c r="D173" s="231" t="s">
        <v>318</v>
      </c>
      <c r="E173" s="39"/>
      <c r="F173" s="251" t="s">
        <v>765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318</v>
      </c>
      <c r="AU173" s="16" t="s">
        <v>85</v>
      </c>
    </row>
    <row r="174" s="13" customFormat="1">
      <c r="A174" s="13"/>
      <c r="B174" s="259"/>
      <c r="C174" s="260"/>
      <c r="D174" s="231" t="s">
        <v>698</v>
      </c>
      <c r="E174" s="261" t="s">
        <v>1</v>
      </c>
      <c r="F174" s="262" t="s">
        <v>736</v>
      </c>
      <c r="G174" s="260"/>
      <c r="H174" s="263">
        <v>2.1629999999999998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698</v>
      </c>
      <c r="AU174" s="269" t="s">
        <v>85</v>
      </c>
      <c r="AV174" s="13" t="s">
        <v>85</v>
      </c>
      <c r="AW174" s="13" t="s">
        <v>32</v>
      </c>
      <c r="AX174" s="13" t="s">
        <v>83</v>
      </c>
      <c r="AY174" s="269" t="s">
        <v>130</v>
      </c>
    </row>
    <row r="175" s="2" customFormat="1" ht="24.15" customHeight="1">
      <c r="A175" s="37"/>
      <c r="B175" s="38"/>
      <c r="C175" s="236" t="s">
        <v>208</v>
      </c>
      <c r="D175" s="236" t="s">
        <v>137</v>
      </c>
      <c r="E175" s="237" t="s">
        <v>766</v>
      </c>
      <c r="F175" s="238" t="s">
        <v>767</v>
      </c>
      <c r="G175" s="239" t="s">
        <v>177</v>
      </c>
      <c r="H175" s="240">
        <v>5.5899999999999999</v>
      </c>
      <c r="I175" s="241"/>
      <c r="J175" s="242">
        <f>ROUND(I175*H175,2)</f>
        <v>0</v>
      </c>
      <c r="K175" s="238" t="s">
        <v>692</v>
      </c>
      <c r="L175" s="243"/>
      <c r="M175" s="244" t="s">
        <v>1</v>
      </c>
      <c r="N175" s="245" t="s">
        <v>40</v>
      </c>
      <c r="O175" s="90"/>
      <c r="P175" s="227">
        <f>O175*H175</f>
        <v>0</v>
      </c>
      <c r="Q175" s="227">
        <v>0.00010000000000000001</v>
      </c>
      <c r="R175" s="227">
        <f>Q175*H175</f>
        <v>0.00055900000000000004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148</v>
      </c>
      <c r="AT175" s="229" t="s">
        <v>137</v>
      </c>
      <c r="AU175" s="229" t="s">
        <v>85</v>
      </c>
      <c r="AY175" s="16" t="s">
        <v>130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83</v>
      </c>
      <c r="BK175" s="230">
        <f>ROUND(I175*H175,2)</f>
        <v>0</v>
      </c>
      <c r="BL175" s="16" t="s">
        <v>141</v>
      </c>
      <c r="BM175" s="229" t="s">
        <v>768</v>
      </c>
    </row>
    <row r="176" s="2" customFormat="1">
      <c r="A176" s="37"/>
      <c r="B176" s="38"/>
      <c r="C176" s="39"/>
      <c r="D176" s="231" t="s">
        <v>136</v>
      </c>
      <c r="E176" s="39"/>
      <c r="F176" s="232" t="s">
        <v>767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136</v>
      </c>
      <c r="AU176" s="16" t="s">
        <v>85</v>
      </c>
    </row>
    <row r="177" s="13" customFormat="1">
      <c r="A177" s="13"/>
      <c r="B177" s="259"/>
      <c r="C177" s="260"/>
      <c r="D177" s="231" t="s">
        <v>698</v>
      </c>
      <c r="E177" s="261" t="s">
        <v>1</v>
      </c>
      <c r="F177" s="262" t="s">
        <v>769</v>
      </c>
      <c r="G177" s="260"/>
      <c r="H177" s="263">
        <v>5.5899999999999999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698</v>
      </c>
      <c r="AU177" s="269" t="s">
        <v>85</v>
      </c>
      <c r="AV177" s="13" t="s">
        <v>85</v>
      </c>
      <c r="AW177" s="13" t="s">
        <v>32</v>
      </c>
      <c r="AX177" s="13" t="s">
        <v>83</v>
      </c>
      <c r="AY177" s="269" t="s">
        <v>130</v>
      </c>
    </row>
    <row r="178" s="2" customFormat="1" ht="37.8" customHeight="1">
      <c r="A178" s="37"/>
      <c r="B178" s="38"/>
      <c r="C178" s="218" t="s">
        <v>169</v>
      </c>
      <c r="D178" s="218" t="s">
        <v>131</v>
      </c>
      <c r="E178" s="219" t="s">
        <v>770</v>
      </c>
      <c r="F178" s="220" t="s">
        <v>771</v>
      </c>
      <c r="G178" s="221" t="s">
        <v>741</v>
      </c>
      <c r="H178" s="222">
        <v>0.025999999999999999</v>
      </c>
      <c r="I178" s="223"/>
      <c r="J178" s="224">
        <f>ROUND(I178*H178,2)</f>
        <v>0</v>
      </c>
      <c r="K178" s="220" t="s">
        <v>692</v>
      </c>
      <c r="L178" s="43"/>
      <c r="M178" s="225" t="s">
        <v>1</v>
      </c>
      <c r="N178" s="226" t="s">
        <v>40</v>
      </c>
      <c r="O178" s="90"/>
      <c r="P178" s="227">
        <f>O178*H178</f>
        <v>0</v>
      </c>
      <c r="Q178" s="227">
        <v>0</v>
      </c>
      <c r="R178" s="227">
        <f>Q178*H178</f>
        <v>0</v>
      </c>
      <c r="S178" s="227">
        <v>2.2000000000000002</v>
      </c>
      <c r="T178" s="228">
        <f>S178*H178</f>
        <v>0.057200000000000001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141</v>
      </c>
      <c r="AT178" s="229" t="s">
        <v>131</v>
      </c>
      <c r="AU178" s="229" t="s">
        <v>85</v>
      </c>
      <c r="AY178" s="16" t="s">
        <v>130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83</v>
      </c>
      <c r="BK178" s="230">
        <f>ROUND(I178*H178,2)</f>
        <v>0</v>
      </c>
      <c r="BL178" s="16" t="s">
        <v>141</v>
      </c>
      <c r="BM178" s="229" t="s">
        <v>772</v>
      </c>
    </row>
    <row r="179" s="2" customFormat="1">
      <c r="A179" s="37"/>
      <c r="B179" s="38"/>
      <c r="C179" s="39"/>
      <c r="D179" s="231" t="s">
        <v>136</v>
      </c>
      <c r="E179" s="39"/>
      <c r="F179" s="232" t="s">
        <v>773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136</v>
      </c>
      <c r="AU179" s="16" t="s">
        <v>85</v>
      </c>
    </row>
    <row r="180" s="13" customFormat="1">
      <c r="A180" s="13"/>
      <c r="B180" s="259"/>
      <c r="C180" s="260"/>
      <c r="D180" s="231" t="s">
        <v>698</v>
      </c>
      <c r="E180" s="261" t="s">
        <v>1</v>
      </c>
      <c r="F180" s="262" t="s">
        <v>774</v>
      </c>
      <c r="G180" s="260"/>
      <c r="H180" s="263">
        <v>0.025999999999999999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698</v>
      </c>
      <c r="AU180" s="269" t="s">
        <v>85</v>
      </c>
      <c r="AV180" s="13" t="s">
        <v>85</v>
      </c>
      <c r="AW180" s="13" t="s">
        <v>32</v>
      </c>
      <c r="AX180" s="13" t="s">
        <v>83</v>
      </c>
      <c r="AY180" s="269" t="s">
        <v>130</v>
      </c>
    </row>
    <row r="181" s="2" customFormat="1" ht="33" customHeight="1">
      <c r="A181" s="37"/>
      <c r="B181" s="38"/>
      <c r="C181" s="218" t="s">
        <v>7</v>
      </c>
      <c r="D181" s="218" t="s">
        <v>131</v>
      </c>
      <c r="E181" s="219" t="s">
        <v>775</v>
      </c>
      <c r="F181" s="220" t="s">
        <v>776</v>
      </c>
      <c r="G181" s="221" t="s">
        <v>741</v>
      </c>
      <c r="H181" s="222">
        <v>0.025999999999999999</v>
      </c>
      <c r="I181" s="223"/>
      <c r="J181" s="224">
        <f>ROUND(I181*H181,2)</f>
        <v>0</v>
      </c>
      <c r="K181" s="220" t="s">
        <v>692</v>
      </c>
      <c r="L181" s="43"/>
      <c r="M181" s="225" t="s">
        <v>1</v>
      </c>
      <c r="N181" s="226" t="s">
        <v>40</v>
      </c>
      <c r="O181" s="90"/>
      <c r="P181" s="227">
        <f>O181*H181</f>
        <v>0</v>
      </c>
      <c r="Q181" s="227">
        <v>0</v>
      </c>
      <c r="R181" s="227">
        <f>Q181*H181</f>
        <v>0</v>
      </c>
      <c r="S181" s="227">
        <v>0.043999999999999997</v>
      </c>
      <c r="T181" s="228">
        <f>S181*H181</f>
        <v>0.0011439999999999998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141</v>
      </c>
      <c r="AT181" s="229" t="s">
        <v>131</v>
      </c>
      <c r="AU181" s="229" t="s">
        <v>85</v>
      </c>
      <c r="AY181" s="16" t="s">
        <v>130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83</v>
      </c>
      <c r="BK181" s="230">
        <f>ROUND(I181*H181,2)</f>
        <v>0</v>
      </c>
      <c r="BL181" s="16" t="s">
        <v>141</v>
      </c>
      <c r="BM181" s="229" t="s">
        <v>777</v>
      </c>
    </row>
    <row r="182" s="2" customFormat="1">
      <c r="A182" s="37"/>
      <c r="B182" s="38"/>
      <c r="C182" s="39"/>
      <c r="D182" s="231" t="s">
        <v>136</v>
      </c>
      <c r="E182" s="39"/>
      <c r="F182" s="232" t="s">
        <v>778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136</v>
      </c>
      <c r="AU182" s="16" t="s">
        <v>85</v>
      </c>
    </row>
    <row r="183" s="2" customFormat="1" ht="24.15" customHeight="1">
      <c r="A183" s="37"/>
      <c r="B183" s="38"/>
      <c r="C183" s="218" t="s">
        <v>178</v>
      </c>
      <c r="D183" s="218" t="s">
        <v>131</v>
      </c>
      <c r="E183" s="219" t="s">
        <v>779</v>
      </c>
      <c r="F183" s="220" t="s">
        <v>780</v>
      </c>
      <c r="G183" s="221" t="s">
        <v>341</v>
      </c>
      <c r="H183" s="222">
        <v>0.025999999999999999</v>
      </c>
      <c r="I183" s="223"/>
      <c r="J183" s="224">
        <f>ROUND(I183*H183,2)</f>
        <v>0</v>
      </c>
      <c r="K183" s="220" t="s">
        <v>692</v>
      </c>
      <c r="L183" s="43"/>
      <c r="M183" s="225" t="s">
        <v>1</v>
      </c>
      <c r="N183" s="226" t="s">
        <v>40</v>
      </c>
      <c r="O183" s="90"/>
      <c r="P183" s="227">
        <f>O183*H183</f>
        <v>0</v>
      </c>
      <c r="Q183" s="227">
        <v>0</v>
      </c>
      <c r="R183" s="227">
        <f>Q183*H183</f>
        <v>0</v>
      </c>
      <c r="S183" s="227">
        <v>0.035000000000000003</v>
      </c>
      <c r="T183" s="228">
        <f>S183*H183</f>
        <v>0.00091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141</v>
      </c>
      <c r="AT183" s="229" t="s">
        <v>131</v>
      </c>
      <c r="AU183" s="229" t="s">
        <v>85</v>
      </c>
      <c r="AY183" s="16" t="s">
        <v>130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83</v>
      </c>
      <c r="BK183" s="230">
        <f>ROUND(I183*H183,2)</f>
        <v>0</v>
      </c>
      <c r="BL183" s="16" t="s">
        <v>141</v>
      </c>
      <c r="BM183" s="229" t="s">
        <v>781</v>
      </c>
    </row>
    <row r="184" s="2" customFormat="1">
      <c r="A184" s="37"/>
      <c r="B184" s="38"/>
      <c r="C184" s="39"/>
      <c r="D184" s="231" t="s">
        <v>136</v>
      </c>
      <c r="E184" s="39"/>
      <c r="F184" s="232" t="s">
        <v>782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136</v>
      </c>
      <c r="AU184" s="16" t="s">
        <v>85</v>
      </c>
    </row>
    <row r="185" s="2" customFormat="1" ht="21.75" customHeight="1">
      <c r="A185" s="37"/>
      <c r="B185" s="38"/>
      <c r="C185" s="218" t="s">
        <v>223</v>
      </c>
      <c r="D185" s="218" t="s">
        <v>131</v>
      </c>
      <c r="E185" s="219" t="s">
        <v>783</v>
      </c>
      <c r="F185" s="220" t="s">
        <v>784</v>
      </c>
      <c r="G185" s="221" t="s">
        <v>341</v>
      </c>
      <c r="H185" s="222">
        <v>1.6850000000000001</v>
      </c>
      <c r="I185" s="223"/>
      <c r="J185" s="224">
        <f>ROUND(I185*H185,2)</f>
        <v>0</v>
      </c>
      <c r="K185" s="220" t="s">
        <v>692</v>
      </c>
      <c r="L185" s="43"/>
      <c r="M185" s="225" t="s">
        <v>1</v>
      </c>
      <c r="N185" s="226" t="s">
        <v>40</v>
      </c>
      <c r="O185" s="90"/>
      <c r="P185" s="227">
        <f>O185*H185</f>
        <v>0</v>
      </c>
      <c r="Q185" s="227">
        <v>0</v>
      </c>
      <c r="R185" s="227">
        <f>Q185*H185</f>
        <v>0</v>
      </c>
      <c r="S185" s="227">
        <v>0.083000000000000004</v>
      </c>
      <c r="T185" s="228">
        <f>S185*H185</f>
        <v>0.13985500000000001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141</v>
      </c>
      <c r="AT185" s="229" t="s">
        <v>131</v>
      </c>
      <c r="AU185" s="229" t="s">
        <v>85</v>
      </c>
      <c r="AY185" s="16" t="s">
        <v>130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83</v>
      </c>
      <c r="BK185" s="230">
        <f>ROUND(I185*H185,2)</f>
        <v>0</v>
      </c>
      <c r="BL185" s="16" t="s">
        <v>141</v>
      </c>
      <c r="BM185" s="229" t="s">
        <v>785</v>
      </c>
    </row>
    <row r="186" s="2" customFormat="1">
      <c r="A186" s="37"/>
      <c r="B186" s="38"/>
      <c r="C186" s="39"/>
      <c r="D186" s="231" t="s">
        <v>136</v>
      </c>
      <c r="E186" s="39"/>
      <c r="F186" s="232" t="s">
        <v>786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136</v>
      </c>
      <c r="AU186" s="16" t="s">
        <v>85</v>
      </c>
    </row>
    <row r="187" s="13" customFormat="1">
      <c r="A187" s="13"/>
      <c r="B187" s="259"/>
      <c r="C187" s="260"/>
      <c r="D187" s="231" t="s">
        <v>698</v>
      </c>
      <c r="E187" s="261" t="s">
        <v>1</v>
      </c>
      <c r="F187" s="262" t="s">
        <v>787</v>
      </c>
      <c r="G187" s="260"/>
      <c r="H187" s="263">
        <v>1.6850000000000001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698</v>
      </c>
      <c r="AU187" s="269" t="s">
        <v>85</v>
      </c>
      <c r="AV187" s="13" t="s">
        <v>85</v>
      </c>
      <c r="AW187" s="13" t="s">
        <v>32</v>
      </c>
      <c r="AX187" s="13" t="s">
        <v>83</v>
      </c>
      <c r="AY187" s="269" t="s">
        <v>130</v>
      </c>
    </row>
    <row r="188" s="11" customFormat="1" ht="22.8" customHeight="1">
      <c r="A188" s="11"/>
      <c r="B188" s="204"/>
      <c r="C188" s="205"/>
      <c r="D188" s="206" t="s">
        <v>74</v>
      </c>
      <c r="E188" s="257" t="s">
        <v>391</v>
      </c>
      <c r="F188" s="257" t="s">
        <v>392</v>
      </c>
      <c r="G188" s="205"/>
      <c r="H188" s="205"/>
      <c r="I188" s="208"/>
      <c r="J188" s="258">
        <f>BK188</f>
        <v>0</v>
      </c>
      <c r="K188" s="205"/>
      <c r="L188" s="210"/>
      <c r="M188" s="211"/>
      <c r="N188" s="212"/>
      <c r="O188" s="212"/>
      <c r="P188" s="213">
        <f>SUM(P189:P190)</f>
        <v>0</v>
      </c>
      <c r="Q188" s="212"/>
      <c r="R188" s="213">
        <f>SUM(R189:R190)</f>
        <v>0</v>
      </c>
      <c r="S188" s="212"/>
      <c r="T188" s="214">
        <f>SUM(T189:T190)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15" t="s">
        <v>83</v>
      </c>
      <c r="AT188" s="216" t="s">
        <v>74</v>
      </c>
      <c r="AU188" s="216" t="s">
        <v>83</v>
      </c>
      <c r="AY188" s="215" t="s">
        <v>130</v>
      </c>
      <c r="BK188" s="217">
        <f>SUM(BK189:BK190)</f>
        <v>0</v>
      </c>
    </row>
    <row r="189" s="2" customFormat="1" ht="16.5" customHeight="1">
      <c r="A189" s="37"/>
      <c r="B189" s="38"/>
      <c r="C189" s="218" t="s">
        <v>181</v>
      </c>
      <c r="D189" s="218" t="s">
        <v>131</v>
      </c>
      <c r="E189" s="219" t="s">
        <v>788</v>
      </c>
      <c r="F189" s="220" t="s">
        <v>789</v>
      </c>
      <c r="G189" s="221" t="s">
        <v>168</v>
      </c>
      <c r="H189" s="222">
        <v>0.255</v>
      </c>
      <c r="I189" s="223"/>
      <c r="J189" s="224">
        <f>ROUND(I189*H189,2)</f>
        <v>0</v>
      </c>
      <c r="K189" s="220" t="s">
        <v>692</v>
      </c>
      <c r="L189" s="43"/>
      <c r="M189" s="225" t="s">
        <v>1</v>
      </c>
      <c r="N189" s="226" t="s">
        <v>40</v>
      </c>
      <c r="O189" s="90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141</v>
      </c>
      <c r="AT189" s="229" t="s">
        <v>131</v>
      </c>
      <c r="AU189" s="229" t="s">
        <v>85</v>
      </c>
      <c r="AY189" s="16" t="s">
        <v>130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83</v>
      </c>
      <c r="BK189" s="230">
        <f>ROUND(I189*H189,2)</f>
        <v>0</v>
      </c>
      <c r="BL189" s="16" t="s">
        <v>141</v>
      </c>
      <c r="BM189" s="229" t="s">
        <v>790</v>
      </c>
    </row>
    <row r="190" s="2" customFormat="1">
      <c r="A190" s="37"/>
      <c r="B190" s="38"/>
      <c r="C190" s="39"/>
      <c r="D190" s="231" t="s">
        <v>136</v>
      </c>
      <c r="E190" s="39"/>
      <c r="F190" s="232" t="s">
        <v>791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136</v>
      </c>
      <c r="AU190" s="16" t="s">
        <v>85</v>
      </c>
    </row>
    <row r="191" s="11" customFormat="1" ht="25.92" customHeight="1">
      <c r="A191" s="11"/>
      <c r="B191" s="204"/>
      <c r="C191" s="205"/>
      <c r="D191" s="206" t="s">
        <v>74</v>
      </c>
      <c r="E191" s="207" t="s">
        <v>170</v>
      </c>
      <c r="F191" s="207" t="s">
        <v>171</v>
      </c>
      <c r="G191" s="205"/>
      <c r="H191" s="205"/>
      <c r="I191" s="208"/>
      <c r="J191" s="209">
        <f>BK191</f>
        <v>0</v>
      </c>
      <c r="K191" s="205"/>
      <c r="L191" s="210"/>
      <c r="M191" s="211"/>
      <c r="N191" s="212"/>
      <c r="O191" s="212"/>
      <c r="P191" s="213">
        <f>P192+P195+P225+P229</f>
        <v>0</v>
      </c>
      <c r="Q191" s="212"/>
      <c r="R191" s="213">
        <f>R192+R195+R225+R229</f>
        <v>0.041883989999999996</v>
      </c>
      <c r="S191" s="212"/>
      <c r="T191" s="214">
        <f>T192+T195+T225+T229</f>
        <v>0.0092133000000000007</v>
      </c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R191" s="215" t="s">
        <v>85</v>
      </c>
      <c r="AT191" s="216" t="s">
        <v>74</v>
      </c>
      <c r="AU191" s="216" t="s">
        <v>75</v>
      </c>
      <c r="AY191" s="215" t="s">
        <v>130</v>
      </c>
      <c r="BK191" s="217">
        <f>BK192+BK195+BK225+BK229</f>
        <v>0</v>
      </c>
    </row>
    <row r="192" s="11" customFormat="1" ht="22.8" customHeight="1">
      <c r="A192" s="11"/>
      <c r="B192" s="204"/>
      <c r="C192" s="205"/>
      <c r="D192" s="206" t="s">
        <v>74</v>
      </c>
      <c r="E192" s="257" t="s">
        <v>792</v>
      </c>
      <c r="F192" s="257" t="s">
        <v>793</v>
      </c>
      <c r="G192" s="205"/>
      <c r="H192" s="205"/>
      <c r="I192" s="208"/>
      <c r="J192" s="258">
        <f>BK192</f>
        <v>0</v>
      </c>
      <c r="K192" s="205"/>
      <c r="L192" s="210"/>
      <c r="M192" s="211"/>
      <c r="N192" s="212"/>
      <c r="O192" s="212"/>
      <c r="P192" s="213">
        <f>SUM(P193:P194)</f>
        <v>0</v>
      </c>
      <c r="Q192" s="212"/>
      <c r="R192" s="213">
        <f>SUM(R193:R194)</f>
        <v>0.00092000000000000003</v>
      </c>
      <c r="S192" s="212"/>
      <c r="T192" s="214">
        <f>SUM(T193:T194)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15" t="s">
        <v>85</v>
      </c>
      <c r="AT192" s="216" t="s">
        <v>74</v>
      </c>
      <c r="AU192" s="216" t="s">
        <v>83</v>
      </c>
      <c r="AY192" s="215" t="s">
        <v>130</v>
      </c>
      <c r="BK192" s="217">
        <f>SUM(BK193:BK194)</f>
        <v>0</v>
      </c>
    </row>
    <row r="193" s="2" customFormat="1" ht="24.15" customHeight="1">
      <c r="A193" s="37"/>
      <c r="B193" s="38"/>
      <c r="C193" s="218" t="s">
        <v>230</v>
      </c>
      <c r="D193" s="218" t="s">
        <v>131</v>
      </c>
      <c r="E193" s="219" t="s">
        <v>794</v>
      </c>
      <c r="F193" s="220" t="s">
        <v>795</v>
      </c>
      <c r="G193" s="221" t="s">
        <v>134</v>
      </c>
      <c r="H193" s="222">
        <v>1</v>
      </c>
      <c r="I193" s="223"/>
      <c r="J193" s="224">
        <f>ROUND(I193*H193,2)</f>
        <v>0</v>
      </c>
      <c r="K193" s="220" t="s">
        <v>692</v>
      </c>
      <c r="L193" s="43"/>
      <c r="M193" s="225" t="s">
        <v>1</v>
      </c>
      <c r="N193" s="226" t="s">
        <v>40</v>
      </c>
      <c r="O193" s="90"/>
      <c r="P193" s="227">
        <f>O193*H193</f>
        <v>0</v>
      </c>
      <c r="Q193" s="227">
        <v>0.00092000000000000003</v>
      </c>
      <c r="R193" s="227">
        <f>Q193*H193</f>
        <v>0.00092000000000000003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135</v>
      </c>
      <c r="AT193" s="229" t="s">
        <v>131</v>
      </c>
      <c r="AU193" s="229" t="s">
        <v>85</v>
      </c>
      <c r="AY193" s="16" t="s">
        <v>130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83</v>
      </c>
      <c r="BK193" s="230">
        <f>ROUND(I193*H193,2)</f>
        <v>0</v>
      </c>
      <c r="BL193" s="16" t="s">
        <v>135</v>
      </c>
      <c r="BM193" s="229" t="s">
        <v>796</v>
      </c>
    </row>
    <row r="194" s="2" customFormat="1">
      <c r="A194" s="37"/>
      <c r="B194" s="38"/>
      <c r="C194" s="39"/>
      <c r="D194" s="231" t="s">
        <v>136</v>
      </c>
      <c r="E194" s="39"/>
      <c r="F194" s="232" t="s">
        <v>797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136</v>
      </c>
      <c r="AU194" s="16" t="s">
        <v>85</v>
      </c>
    </row>
    <row r="195" s="11" customFormat="1" ht="22.8" customHeight="1">
      <c r="A195" s="11"/>
      <c r="B195" s="204"/>
      <c r="C195" s="205"/>
      <c r="D195" s="206" t="s">
        <v>74</v>
      </c>
      <c r="E195" s="257" t="s">
        <v>798</v>
      </c>
      <c r="F195" s="257" t="s">
        <v>799</v>
      </c>
      <c r="G195" s="205"/>
      <c r="H195" s="205"/>
      <c r="I195" s="208"/>
      <c r="J195" s="258">
        <f>BK195</f>
        <v>0</v>
      </c>
      <c r="K195" s="205"/>
      <c r="L195" s="210"/>
      <c r="M195" s="211"/>
      <c r="N195" s="212"/>
      <c r="O195" s="212"/>
      <c r="P195" s="213">
        <f>SUM(P196:P224)</f>
        <v>0</v>
      </c>
      <c r="Q195" s="212"/>
      <c r="R195" s="213">
        <f>SUM(R196:R224)</f>
        <v>0.011328339999999999</v>
      </c>
      <c r="S195" s="212"/>
      <c r="T195" s="214">
        <f>SUM(T196:T224)</f>
        <v>0.0092133000000000007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15" t="s">
        <v>85</v>
      </c>
      <c r="AT195" s="216" t="s">
        <v>74</v>
      </c>
      <c r="AU195" s="216" t="s">
        <v>83</v>
      </c>
      <c r="AY195" s="215" t="s">
        <v>130</v>
      </c>
      <c r="BK195" s="217">
        <f>SUM(BK196:BK224)</f>
        <v>0</v>
      </c>
    </row>
    <row r="196" s="2" customFormat="1" ht="16.5" customHeight="1">
      <c r="A196" s="37"/>
      <c r="B196" s="38"/>
      <c r="C196" s="218" t="s">
        <v>187</v>
      </c>
      <c r="D196" s="218" t="s">
        <v>131</v>
      </c>
      <c r="E196" s="219" t="s">
        <v>800</v>
      </c>
      <c r="F196" s="220" t="s">
        <v>801</v>
      </c>
      <c r="G196" s="221" t="s">
        <v>341</v>
      </c>
      <c r="H196" s="222">
        <v>0.26100000000000001</v>
      </c>
      <c r="I196" s="223"/>
      <c r="J196" s="224">
        <f>ROUND(I196*H196,2)</f>
        <v>0</v>
      </c>
      <c r="K196" s="220" t="s">
        <v>692</v>
      </c>
      <c r="L196" s="43"/>
      <c r="M196" s="225" t="s">
        <v>1</v>
      </c>
      <c r="N196" s="226" t="s">
        <v>40</v>
      </c>
      <c r="O196" s="90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135</v>
      </c>
      <c r="AT196" s="229" t="s">
        <v>131</v>
      </c>
      <c r="AU196" s="229" t="s">
        <v>85</v>
      </c>
      <c r="AY196" s="16" t="s">
        <v>130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83</v>
      </c>
      <c r="BK196" s="230">
        <f>ROUND(I196*H196,2)</f>
        <v>0</v>
      </c>
      <c r="BL196" s="16" t="s">
        <v>135</v>
      </c>
      <c r="BM196" s="229" t="s">
        <v>802</v>
      </c>
    </row>
    <row r="197" s="2" customFormat="1">
      <c r="A197" s="37"/>
      <c r="B197" s="38"/>
      <c r="C197" s="39"/>
      <c r="D197" s="231" t="s">
        <v>136</v>
      </c>
      <c r="E197" s="39"/>
      <c r="F197" s="232" t="s">
        <v>803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136</v>
      </c>
      <c r="AU197" s="16" t="s">
        <v>85</v>
      </c>
    </row>
    <row r="198" s="13" customFormat="1">
      <c r="A198" s="13"/>
      <c r="B198" s="259"/>
      <c r="C198" s="260"/>
      <c r="D198" s="231" t="s">
        <v>698</v>
      </c>
      <c r="E198" s="261" t="s">
        <v>1</v>
      </c>
      <c r="F198" s="262" t="s">
        <v>804</v>
      </c>
      <c r="G198" s="260"/>
      <c r="H198" s="263">
        <v>0.26100000000000001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698</v>
      </c>
      <c r="AU198" s="269" t="s">
        <v>85</v>
      </c>
      <c r="AV198" s="13" t="s">
        <v>85</v>
      </c>
      <c r="AW198" s="13" t="s">
        <v>32</v>
      </c>
      <c r="AX198" s="13" t="s">
        <v>83</v>
      </c>
      <c r="AY198" s="269" t="s">
        <v>130</v>
      </c>
    </row>
    <row r="199" s="2" customFormat="1" ht="16.5" customHeight="1">
      <c r="A199" s="37"/>
      <c r="B199" s="38"/>
      <c r="C199" s="218" t="s">
        <v>476</v>
      </c>
      <c r="D199" s="218" t="s">
        <v>131</v>
      </c>
      <c r="E199" s="219" t="s">
        <v>805</v>
      </c>
      <c r="F199" s="220" t="s">
        <v>806</v>
      </c>
      <c r="G199" s="221" t="s">
        <v>341</v>
      </c>
      <c r="H199" s="222">
        <v>0.26100000000000001</v>
      </c>
      <c r="I199" s="223"/>
      <c r="J199" s="224">
        <f>ROUND(I199*H199,2)</f>
        <v>0</v>
      </c>
      <c r="K199" s="220" t="s">
        <v>692</v>
      </c>
      <c r="L199" s="43"/>
      <c r="M199" s="225" t="s">
        <v>1</v>
      </c>
      <c r="N199" s="226" t="s">
        <v>40</v>
      </c>
      <c r="O199" s="90"/>
      <c r="P199" s="227">
        <f>O199*H199</f>
        <v>0</v>
      </c>
      <c r="Q199" s="227">
        <v>0.00029999999999999997</v>
      </c>
      <c r="R199" s="227">
        <f>Q199*H199</f>
        <v>7.8299999999999992E-05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135</v>
      </c>
      <c r="AT199" s="229" t="s">
        <v>131</v>
      </c>
      <c r="AU199" s="229" t="s">
        <v>85</v>
      </c>
      <c r="AY199" s="16" t="s">
        <v>130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83</v>
      </c>
      <c r="BK199" s="230">
        <f>ROUND(I199*H199,2)</f>
        <v>0</v>
      </c>
      <c r="BL199" s="16" t="s">
        <v>135</v>
      </c>
      <c r="BM199" s="229" t="s">
        <v>807</v>
      </c>
    </row>
    <row r="200" s="2" customFormat="1">
      <c r="A200" s="37"/>
      <c r="B200" s="38"/>
      <c r="C200" s="39"/>
      <c r="D200" s="231" t="s">
        <v>136</v>
      </c>
      <c r="E200" s="39"/>
      <c r="F200" s="232" t="s">
        <v>808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136</v>
      </c>
      <c r="AU200" s="16" t="s">
        <v>85</v>
      </c>
    </row>
    <row r="201" s="2" customFormat="1" ht="24.15" customHeight="1">
      <c r="A201" s="37"/>
      <c r="B201" s="38"/>
      <c r="C201" s="218" t="s">
        <v>191</v>
      </c>
      <c r="D201" s="218" t="s">
        <v>131</v>
      </c>
      <c r="E201" s="219" t="s">
        <v>809</v>
      </c>
      <c r="F201" s="220" t="s">
        <v>810</v>
      </c>
      <c r="G201" s="221" t="s">
        <v>177</v>
      </c>
      <c r="H201" s="222">
        <v>1.0449999999999999</v>
      </c>
      <c r="I201" s="223"/>
      <c r="J201" s="224">
        <f>ROUND(I201*H201,2)</f>
        <v>0</v>
      </c>
      <c r="K201" s="220" t="s">
        <v>692</v>
      </c>
      <c r="L201" s="43"/>
      <c r="M201" s="225" t="s">
        <v>1</v>
      </c>
      <c r="N201" s="226" t="s">
        <v>40</v>
      </c>
      <c r="O201" s="90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9" t="s">
        <v>135</v>
      </c>
      <c r="AT201" s="229" t="s">
        <v>131</v>
      </c>
      <c r="AU201" s="229" t="s">
        <v>85</v>
      </c>
      <c r="AY201" s="16" t="s">
        <v>130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6" t="s">
        <v>83</v>
      </c>
      <c r="BK201" s="230">
        <f>ROUND(I201*H201,2)</f>
        <v>0</v>
      </c>
      <c r="BL201" s="16" t="s">
        <v>135</v>
      </c>
      <c r="BM201" s="229" t="s">
        <v>811</v>
      </c>
    </row>
    <row r="202" s="2" customFormat="1">
      <c r="A202" s="37"/>
      <c r="B202" s="38"/>
      <c r="C202" s="39"/>
      <c r="D202" s="231" t="s">
        <v>136</v>
      </c>
      <c r="E202" s="39"/>
      <c r="F202" s="232" t="s">
        <v>812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136</v>
      </c>
      <c r="AU202" s="16" t="s">
        <v>85</v>
      </c>
    </row>
    <row r="203" s="2" customFormat="1" ht="21.75" customHeight="1">
      <c r="A203" s="37"/>
      <c r="B203" s="38"/>
      <c r="C203" s="236" t="s">
        <v>483</v>
      </c>
      <c r="D203" s="236" t="s">
        <v>137</v>
      </c>
      <c r="E203" s="237" t="s">
        <v>813</v>
      </c>
      <c r="F203" s="238" t="s">
        <v>814</v>
      </c>
      <c r="G203" s="239" t="s">
        <v>177</v>
      </c>
      <c r="H203" s="240">
        <v>1.1499999999999999</v>
      </c>
      <c r="I203" s="241"/>
      <c r="J203" s="242">
        <f>ROUND(I203*H203,2)</f>
        <v>0</v>
      </c>
      <c r="K203" s="238" t="s">
        <v>692</v>
      </c>
      <c r="L203" s="243"/>
      <c r="M203" s="244" t="s">
        <v>1</v>
      </c>
      <c r="N203" s="245" t="s">
        <v>40</v>
      </c>
      <c r="O203" s="90"/>
      <c r="P203" s="227">
        <f>O203*H203</f>
        <v>0</v>
      </c>
      <c r="Q203" s="227">
        <v>0.00012999999999999999</v>
      </c>
      <c r="R203" s="227">
        <f>Q203*H203</f>
        <v>0.00014949999999999998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140</v>
      </c>
      <c r="AT203" s="229" t="s">
        <v>137</v>
      </c>
      <c r="AU203" s="229" t="s">
        <v>85</v>
      </c>
      <c r="AY203" s="16" t="s">
        <v>130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83</v>
      </c>
      <c r="BK203" s="230">
        <f>ROUND(I203*H203,2)</f>
        <v>0</v>
      </c>
      <c r="BL203" s="16" t="s">
        <v>135</v>
      </c>
      <c r="BM203" s="229" t="s">
        <v>815</v>
      </c>
    </row>
    <row r="204" s="2" customFormat="1">
      <c r="A204" s="37"/>
      <c r="B204" s="38"/>
      <c r="C204" s="39"/>
      <c r="D204" s="231" t="s">
        <v>136</v>
      </c>
      <c r="E204" s="39"/>
      <c r="F204" s="232" t="s">
        <v>814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136</v>
      </c>
      <c r="AU204" s="16" t="s">
        <v>85</v>
      </c>
    </row>
    <row r="205" s="13" customFormat="1">
      <c r="A205" s="13"/>
      <c r="B205" s="259"/>
      <c r="C205" s="260"/>
      <c r="D205" s="231" t="s">
        <v>698</v>
      </c>
      <c r="E205" s="260"/>
      <c r="F205" s="262" t="s">
        <v>816</v>
      </c>
      <c r="G205" s="260"/>
      <c r="H205" s="263">
        <v>1.1499999999999999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698</v>
      </c>
      <c r="AU205" s="269" t="s">
        <v>85</v>
      </c>
      <c r="AV205" s="13" t="s">
        <v>85</v>
      </c>
      <c r="AW205" s="13" t="s">
        <v>4</v>
      </c>
      <c r="AX205" s="13" t="s">
        <v>83</v>
      </c>
      <c r="AY205" s="269" t="s">
        <v>130</v>
      </c>
    </row>
    <row r="206" s="2" customFormat="1" ht="24.15" customHeight="1">
      <c r="A206" s="37"/>
      <c r="B206" s="38"/>
      <c r="C206" s="218" t="s">
        <v>194</v>
      </c>
      <c r="D206" s="218" t="s">
        <v>131</v>
      </c>
      <c r="E206" s="219" t="s">
        <v>817</v>
      </c>
      <c r="F206" s="220" t="s">
        <v>818</v>
      </c>
      <c r="G206" s="221" t="s">
        <v>177</v>
      </c>
      <c r="H206" s="222">
        <v>0.29999999999999999</v>
      </c>
      <c r="I206" s="223"/>
      <c r="J206" s="224">
        <f>ROUND(I206*H206,2)</f>
        <v>0</v>
      </c>
      <c r="K206" s="220" t="s">
        <v>692</v>
      </c>
      <c r="L206" s="43"/>
      <c r="M206" s="225" t="s">
        <v>1</v>
      </c>
      <c r="N206" s="226" t="s">
        <v>40</v>
      </c>
      <c r="O206" s="90"/>
      <c r="P206" s="227">
        <f>O206*H206</f>
        <v>0</v>
      </c>
      <c r="Q206" s="227">
        <v>0.00042999999999999999</v>
      </c>
      <c r="R206" s="227">
        <f>Q206*H206</f>
        <v>0.00012899999999999999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135</v>
      </c>
      <c r="AT206" s="229" t="s">
        <v>131</v>
      </c>
      <c r="AU206" s="229" t="s">
        <v>85</v>
      </c>
      <c r="AY206" s="16" t="s">
        <v>130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83</v>
      </c>
      <c r="BK206" s="230">
        <f>ROUND(I206*H206,2)</f>
        <v>0</v>
      </c>
      <c r="BL206" s="16" t="s">
        <v>135</v>
      </c>
      <c r="BM206" s="229" t="s">
        <v>819</v>
      </c>
    </row>
    <row r="207" s="2" customFormat="1">
      <c r="A207" s="37"/>
      <c r="B207" s="38"/>
      <c r="C207" s="39"/>
      <c r="D207" s="231" t="s">
        <v>136</v>
      </c>
      <c r="E207" s="39"/>
      <c r="F207" s="232" t="s">
        <v>820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136</v>
      </c>
      <c r="AU207" s="16" t="s">
        <v>85</v>
      </c>
    </row>
    <row r="208" s="13" customFormat="1">
      <c r="A208" s="13"/>
      <c r="B208" s="259"/>
      <c r="C208" s="260"/>
      <c r="D208" s="231" t="s">
        <v>698</v>
      </c>
      <c r="E208" s="261" t="s">
        <v>1</v>
      </c>
      <c r="F208" s="262" t="s">
        <v>821</v>
      </c>
      <c r="G208" s="260"/>
      <c r="H208" s="263">
        <v>0.29999999999999999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698</v>
      </c>
      <c r="AU208" s="269" t="s">
        <v>85</v>
      </c>
      <c r="AV208" s="13" t="s">
        <v>85</v>
      </c>
      <c r="AW208" s="13" t="s">
        <v>32</v>
      </c>
      <c r="AX208" s="13" t="s">
        <v>83</v>
      </c>
      <c r="AY208" s="269" t="s">
        <v>130</v>
      </c>
    </row>
    <row r="209" s="2" customFormat="1" ht="24.15" customHeight="1">
      <c r="A209" s="37"/>
      <c r="B209" s="38"/>
      <c r="C209" s="236" t="s">
        <v>490</v>
      </c>
      <c r="D209" s="236" t="s">
        <v>137</v>
      </c>
      <c r="E209" s="237" t="s">
        <v>822</v>
      </c>
      <c r="F209" s="238" t="s">
        <v>823</v>
      </c>
      <c r="G209" s="239" t="s">
        <v>134</v>
      </c>
      <c r="H209" s="240">
        <v>2</v>
      </c>
      <c r="I209" s="241"/>
      <c r="J209" s="242">
        <f>ROUND(I209*H209,2)</f>
        <v>0</v>
      </c>
      <c r="K209" s="238" t="s">
        <v>692</v>
      </c>
      <c r="L209" s="243"/>
      <c r="M209" s="244" t="s">
        <v>1</v>
      </c>
      <c r="N209" s="245" t="s">
        <v>40</v>
      </c>
      <c r="O209" s="90"/>
      <c r="P209" s="227">
        <f>O209*H209</f>
        <v>0</v>
      </c>
      <c r="Q209" s="227">
        <v>0.00089999999999999998</v>
      </c>
      <c r="R209" s="227">
        <f>Q209*H209</f>
        <v>0.0018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140</v>
      </c>
      <c r="AT209" s="229" t="s">
        <v>137</v>
      </c>
      <c r="AU209" s="229" t="s">
        <v>85</v>
      </c>
      <c r="AY209" s="16" t="s">
        <v>130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83</v>
      </c>
      <c r="BK209" s="230">
        <f>ROUND(I209*H209,2)</f>
        <v>0</v>
      </c>
      <c r="BL209" s="16" t="s">
        <v>135</v>
      </c>
      <c r="BM209" s="229" t="s">
        <v>824</v>
      </c>
    </row>
    <row r="210" s="2" customFormat="1">
      <c r="A210" s="37"/>
      <c r="B210" s="38"/>
      <c r="C210" s="39"/>
      <c r="D210" s="231" t="s">
        <v>136</v>
      </c>
      <c r="E210" s="39"/>
      <c r="F210" s="232" t="s">
        <v>823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136</v>
      </c>
      <c r="AU210" s="16" t="s">
        <v>85</v>
      </c>
    </row>
    <row r="211" s="13" customFormat="1">
      <c r="A211" s="13"/>
      <c r="B211" s="259"/>
      <c r="C211" s="260"/>
      <c r="D211" s="231" t="s">
        <v>698</v>
      </c>
      <c r="E211" s="260"/>
      <c r="F211" s="262" t="s">
        <v>825</v>
      </c>
      <c r="G211" s="260"/>
      <c r="H211" s="263">
        <v>2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698</v>
      </c>
      <c r="AU211" s="269" t="s">
        <v>85</v>
      </c>
      <c r="AV211" s="13" t="s">
        <v>85</v>
      </c>
      <c r="AW211" s="13" t="s">
        <v>4</v>
      </c>
      <c r="AX211" s="13" t="s">
        <v>83</v>
      </c>
      <c r="AY211" s="269" t="s">
        <v>130</v>
      </c>
    </row>
    <row r="212" s="2" customFormat="1" ht="16.5" customHeight="1">
      <c r="A212" s="37"/>
      <c r="B212" s="38"/>
      <c r="C212" s="218" t="s">
        <v>140</v>
      </c>
      <c r="D212" s="218" t="s">
        <v>131</v>
      </c>
      <c r="E212" s="219" t="s">
        <v>826</v>
      </c>
      <c r="F212" s="220" t="s">
        <v>827</v>
      </c>
      <c r="G212" s="221" t="s">
        <v>341</v>
      </c>
      <c r="H212" s="222">
        <v>0.26100000000000001</v>
      </c>
      <c r="I212" s="223"/>
      <c r="J212" s="224">
        <f>ROUND(I212*H212,2)</f>
        <v>0</v>
      </c>
      <c r="K212" s="220" t="s">
        <v>692</v>
      </c>
      <c r="L212" s="43"/>
      <c r="M212" s="225" t="s">
        <v>1</v>
      </c>
      <c r="N212" s="226" t="s">
        <v>40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0.035299999999999998</v>
      </c>
      <c r="T212" s="228">
        <f>S212*H212</f>
        <v>0.0092133000000000007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135</v>
      </c>
      <c r="AT212" s="229" t="s">
        <v>131</v>
      </c>
      <c r="AU212" s="229" t="s">
        <v>85</v>
      </c>
      <c r="AY212" s="16" t="s">
        <v>130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83</v>
      </c>
      <c r="BK212" s="230">
        <f>ROUND(I212*H212,2)</f>
        <v>0</v>
      </c>
      <c r="BL212" s="16" t="s">
        <v>135</v>
      </c>
      <c r="BM212" s="229" t="s">
        <v>828</v>
      </c>
    </row>
    <row r="213" s="2" customFormat="1">
      <c r="A213" s="37"/>
      <c r="B213" s="38"/>
      <c r="C213" s="39"/>
      <c r="D213" s="231" t="s">
        <v>136</v>
      </c>
      <c r="E213" s="39"/>
      <c r="F213" s="232" t="s">
        <v>827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136</v>
      </c>
      <c r="AU213" s="16" t="s">
        <v>85</v>
      </c>
    </row>
    <row r="214" s="2" customFormat="1" ht="37.8" customHeight="1">
      <c r="A214" s="37"/>
      <c r="B214" s="38"/>
      <c r="C214" s="218" t="s">
        <v>497</v>
      </c>
      <c r="D214" s="218" t="s">
        <v>131</v>
      </c>
      <c r="E214" s="219" t="s">
        <v>829</v>
      </c>
      <c r="F214" s="220" t="s">
        <v>830</v>
      </c>
      <c r="G214" s="221" t="s">
        <v>341</v>
      </c>
      <c r="H214" s="222">
        <v>0.26100000000000001</v>
      </c>
      <c r="I214" s="223"/>
      <c r="J214" s="224">
        <f>ROUND(I214*H214,2)</f>
        <v>0</v>
      </c>
      <c r="K214" s="220" t="s">
        <v>692</v>
      </c>
      <c r="L214" s="43"/>
      <c r="M214" s="225" t="s">
        <v>1</v>
      </c>
      <c r="N214" s="226" t="s">
        <v>40</v>
      </c>
      <c r="O214" s="90"/>
      <c r="P214" s="227">
        <f>O214*H214</f>
        <v>0</v>
      </c>
      <c r="Q214" s="227">
        <v>0.0089999999999999993</v>
      </c>
      <c r="R214" s="227">
        <f>Q214*H214</f>
        <v>0.002349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135</v>
      </c>
      <c r="AT214" s="229" t="s">
        <v>131</v>
      </c>
      <c r="AU214" s="229" t="s">
        <v>85</v>
      </c>
      <c r="AY214" s="16" t="s">
        <v>130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83</v>
      </c>
      <c r="BK214" s="230">
        <f>ROUND(I214*H214,2)</f>
        <v>0</v>
      </c>
      <c r="BL214" s="16" t="s">
        <v>135</v>
      </c>
      <c r="BM214" s="229" t="s">
        <v>831</v>
      </c>
    </row>
    <row r="215" s="2" customFormat="1">
      <c r="A215" s="37"/>
      <c r="B215" s="38"/>
      <c r="C215" s="39"/>
      <c r="D215" s="231" t="s">
        <v>136</v>
      </c>
      <c r="E215" s="39"/>
      <c r="F215" s="232" t="s">
        <v>832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136</v>
      </c>
      <c r="AU215" s="16" t="s">
        <v>85</v>
      </c>
    </row>
    <row r="216" s="13" customFormat="1">
      <c r="A216" s="13"/>
      <c r="B216" s="259"/>
      <c r="C216" s="260"/>
      <c r="D216" s="231" t="s">
        <v>698</v>
      </c>
      <c r="E216" s="261" t="s">
        <v>1</v>
      </c>
      <c r="F216" s="262" t="s">
        <v>804</v>
      </c>
      <c r="G216" s="260"/>
      <c r="H216" s="263">
        <v>0.26100000000000001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698</v>
      </c>
      <c r="AU216" s="269" t="s">
        <v>85</v>
      </c>
      <c r="AV216" s="13" t="s">
        <v>85</v>
      </c>
      <c r="AW216" s="13" t="s">
        <v>32</v>
      </c>
      <c r="AX216" s="13" t="s">
        <v>83</v>
      </c>
      <c r="AY216" s="269" t="s">
        <v>130</v>
      </c>
    </row>
    <row r="217" s="2" customFormat="1" ht="37.8" customHeight="1">
      <c r="A217" s="37"/>
      <c r="B217" s="38"/>
      <c r="C217" s="218" t="s">
        <v>204</v>
      </c>
      <c r="D217" s="218" t="s">
        <v>131</v>
      </c>
      <c r="E217" s="219" t="s">
        <v>833</v>
      </c>
      <c r="F217" s="220" t="s">
        <v>834</v>
      </c>
      <c r="G217" s="221" t="s">
        <v>341</v>
      </c>
      <c r="H217" s="222">
        <v>0.26100000000000001</v>
      </c>
      <c r="I217" s="223"/>
      <c r="J217" s="224">
        <f>ROUND(I217*H217,2)</f>
        <v>0</v>
      </c>
      <c r="K217" s="220" t="s">
        <v>692</v>
      </c>
      <c r="L217" s="43"/>
      <c r="M217" s="225" t="s">
        <v>1</v>
      </c>
      <c r="N217" s="226" t="s">
        <v>40</v>
      </c>
      <c r="O217" s="90"/>
      <c r="P217" s="227">
        <f>O217*H217</f>
        <v>0</v>
      </c>
      <c r="Q217" s="227">
        <v>0.00694</v>
      </c>
      <c r="R217" s="227">
        <f>Q217*H217</f>
        <v>0.00181134</v>
      </c>
      <c r="S217" s="227">
        <v>0</v>
      </c>
      <c r="T217" s="228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9" t="s">
        <v>135</v>
      </c>
      <c r="AT217" s="229" t="s">
        <v>131</v>
      </c>
      <c r="AU217" s="229" t="s">
        <v>85</v>
      </c>
      <c r="AY217" s="16" t="s">
        <v>130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6" t="s">
        <v>83</v>
      </c>
      <c r="BK217" s="230">
        <f>ROUND(I217*H217,2)</f>
        <v>0</v>
      </c>
      <c r="BL217" s="16" t="s">
        <v>135</v>
      </c>
      <c r="BM217" s="229" t="s">
        <v>835</v>
      </c>
    </row>
    <row r="218" s="2" customFormat="1">
      <c r="A218" s="37"/>
      <c r="B218" s="38"/>
      <c r="C218" s="39"/>
      <c r="D218" s="231" t="s">
        <v>136</v>
      </c>
      <c r="E218" s="39"/>
      <c r="F218" s="232" t="s">
        <v>836</v>
      </c>
      <c r="G218" s="39"/>
      <c r="H218" s="39"/>
      <c r="I218" s="233"/>
      <c r="J218" s="39"/>
      <c r="K218" s="39"/>
      <c r="L218" s="43"/>
      <c r="M218" s="234"/>
      <c r="N218" s="235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136</v>
      </c>
      <c r="AU218" s="16" t="s">
        <v>85</v>
      </c>
    </row>
    <row r="219" s="2" customFormat="1" ht="24.15" customHeight="1">
      <c r="A219" s="37"/>
      <c r="B219" s="38"/>
      <c r="C219" s="218" t="s">
        <v>365</v>
      </c>
      <c r="D219" s="218" t="s">
        <v>131</v>
      </c>
      <c r="E219" s="219" t="s">
        <v>837</v>
      </c>
      <c r="F219" s="220" t="s">
        <v>838</v>
      </c>
      <c r="G219" s="221" t="s">
        <v>168</v>
      </c>
      <c r="H219" s="222">
        <v>0.010999999999999999</v>
      </c>
      <c r="I219" s="223"/>
      <c r="J219" s="224">
        <f>ROUND(I219*H219,2)</f>
        <v>0</v>
      </c>
      <c r="K219" s="220" t="s">
        <v>692</v>
      </c>
      <c r="L219" s="43"/>
      <c r="M219" s="225" t="s">
        <v>1</v>
      </c>
      <c r="N219" s="226" t="s">
        <v>40</v>
      </c>
      <c r="O219" s="90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9" t="s">
        <v>135</v>
      </c>
      <c r="AT219" s="229" t="s">
        <v>131</v>
      </c>
      <c r="AU219" s="229" t="s">
        <v>85</v>
      </c>
      <c r="AY219" s="16" t="s">
        <v>130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6" t="s">
        <v>83</v>
      </c>
      <c r="BK219" s="230">
        <f>ROUND(I219*H219,2)</f>
        <v>0</v>
      </c>
      <c r="BL219" s="16" t="s">
        <v>135</v>
      </c>
      <c r="BM219" s="229" t="s">
        <v>839</v>
      </c>
    </row>
    <row r="220" s="2" customFormat="1">
      <c r="A220" s="37"/>
      <c r="B220" s="38"/>
      <c r="C220" s="39"/>
      <c r="D220" s="231" t="s">
        <v>136</v>
      </c>
      <c r="E220" s="39"/>
      <c r="F220" s="232" t="s">
        <v>840</v>
      </c>
      <c r="G220" s="39"/>
      <c r="H220" s="39"/>
      <c r="I220" s="233"/>
      <c r="J220" s="39"/>
      <c r="K220" s="39"/>
      <c r="L220" s="43"/>
      <c r="M220" s="234"/>
      <c r="N220" s="235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136</v>
      </c>
      <c r="AU220" s="16" t="s">
        <v>85</v>
      </c>
    </row>
    <row r="221" s="2" customFormat="1" ht="24.15" customHeight="1">
      <c r="A221" s="37"/>
      <c r="B221" s="38"/>
      <c r="C221" s="218" t="s">
        <v>207</v>
      </c>
      <c r="D221" s="218" t="s">
        <v>131</v>
      </c>
      <c r="E221" s="219" t="s">
        <v>841</v>
      </c>
      <c r="F221" s="220" t="s">
        <v>842</v>
      </c>
      <c r="G221" s="221" t="s">
        <v>168</v>
      </c>
      <c r="H221" s="222">
        <v>0.010999999999999999</v>
      </c>
      <c r="I221" s="223"/>
      <c r="J221" s="224">
        <f>ROUND(I221*H221,2)</f>
        <v>0</v>
      </c>
      <c r="K221" s="220" t="s">
        <v>692</v>
      </c>
      <c r="L221" s="43"/>
      <c r="M221" s="225" t="s">
        <v>1</v>
      </c>
      <c r="N221" s="226" t="s">
        <v>40</v>
      </c>
      <c r="O221" s="90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135</v>
      </c>
      <c r="AT221" s="229" t="s">
        <v>131</v>
      </c>
      <c r="AU221" s="229" t="s">
        <v>85</v>
      </c>
      <c r="AY221" s="16" t="s">
        <v>130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83</v>
      </c>
      <c r="BK221" s="230">
        <f>ROUND(I221*H221,2)</f>
        <v>0</v>
      </c>
      <c r="BL221" s="16" t="s">
        <v>135</v>
      </c>
      <c r="BM221" s="229" t="s">
        <v>843</v>
      </c>
    </row>
    <row r="222" s="2" customFormat="1">
      <c r="A222" s="37"/>
      <c r="B222" s="38"/>
      <c r="C222" s="39"/>
      <c r="D222" s="231" t="s">
        <v>136</v>
      </c>
      <c r="E222" s="39"/>
      <c r="F222" s="232" t="s">
        <v>844</v>
      </c>
      <c r="G222" s="39"/>
      <c r="H222" s="39"/>
      <c r="I222" s="233"/>
      <c r="J222" s="39"/>
      <c r="K222" s="39"/>
      <c r="L222" s="43"/>
      <c r="M222" s="234"/>
      <c r="N222" s="235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136</v>
      </c>
      <c r="AU222" s="16" t="s">
        <v>85</v>
      </c>
    </row>
    <row r="223" s="2" customFormat="1" ht="33" customHeight="1">
      <c r="A223" s="37"/>
      <c r="B223" s="38"/>
      <c r="C223" s="236" t="s">
        <v>501</v>
      </c>
      <c r="D223" s="236" t="s">
        <v>137</v>
      </c>
      <c r="E223" s="237" t="s">
        <v>845</v>
      </c>
      <c r="F223" s="238" t="s">
        <v>846</v>
      </c>
      <c r="G223" s="239" t="s">
        <v>341</v>
      </c>
      <c r="H223" s="240">
        <v>0.26100000000000001</v>
      </c>
      <c r="I223" s="241"/>
      <c r="J223" s="242">
        <f>ROUND(I223*H223,2)</f>
        <v>0</v>
      </c>
      <c r="K223" s="238" t="s">
        <v>692</v>
      </c>
      <c r="L223" s="243"/>
      <c r="M223" s="244" t="s">
        <v>1</v>
      </c>
      <c r="N223" s="245" t="s">
        <v>40</v>
      </c>
      <c r="O223" s="90"/>
      <c r="P223" s="227">
        <f>O223*H223</f>
        <v>0</v>
      </c>
      <c r="Q223" s="227">
        <v>0.019199999999999998</v>
      </c>
      <c r="R223" s="227">
        <f>Q223*H223</f>
        <v>0.0050111999999999995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140</v>
      </c>
      <c r="AT223" s="229" t="s">
        <v>137</v>
      </c>
      <c r="AU223" s="229" t="s">
        <v>85</v>
      </c>
      <c r="AY223" s="16" t="s">
        <v>130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83</v>
      </c>
      <c r="BK223" s="230">
        <f>ROUND(I223*H223,2)</f>
        <v>0</v>
      </c>
      <c r="BL223" s="16" t="s">
        <v>135</v>
      </c>
      <c r="BM223" s="229" t="s">
        <v>847</v>
      </c>
    </row>
    <row r="224" s="2" customFormat="1">
      <c r="A224" s="37"/>
      <c r="B224" s="38"/>
      <c r="C224" s="39"/>
      <c r="D224" s="231" t="s">
        <v>136</v>
      </c>
      <c r="E224" s="39"/>
      <c r="F224" s="232" t="s">
        <v>846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136</v>
      </c>
      <c r="AU224" s="16" t="s">
        <v>85</v>
      </c>
    </row>
    <row r="225" s="11" customFormat="1" ht="22.8" customHeight="1">
      <c r="A225" s="11"/>
      <c r="B225" s="204"/>
      <c r="C225" s="205"/>
      <c r="D225" s="206" t="s">
        <v>74</v>
      </c>
      <c r="E225" s="257" t="s">
        <v>848</v>
      </c>
      <c r="F225" s="257" t="s">
        <v>849</v>
      </c>
      <c r="G225" s="205"/>
      <c r="H225" s="205"/>
      <c r="I225" s="208"/>
      <c r="J225" s="258">
        <f>BK225</f>
        <v>0</v>
      </c>
      <c r="K225" s="205"/>
      <c r="L225" s="210"/>
      <c r="M225" s="211"/>
      <c r="N225" s="212"/>
      <c r="O225" s="212"/>
      <c r="P225" s="213">
        <f>SUM(P226:P228)</f>
        <v>0</v>
      </c>
      <c r="Q225" s="212"/>
      <c r="R225" s="213">
        <f>SUM(R226:R228)</f>
        <v>4.0349999999999998E-05</v>
      </c>
      <c r="S225" s="212"/>
      <c r="T225" s="214">
        <f>SUM(T226:T228)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15" t="s">
        <v>85</v>
      </c>
      <c r="AT225" s="216" t="s">
        <v>74</v>
      </c>
      <c r="AU225" s="216" t="s">
        <v>83</v>
      </c>
      <c r="AY225" s="215" t="s">
        <v>130</v>
      </c>
      <c r="BK225" s="217">
        <f>SUM(BK226:BK228)</f>
        <v>0</v>
      </c>
    </row>
    <row r="226" s="2" customFormat="1" ht="16.5" customHeight="1">
      <c r="A226" s="37"/>
      <c r="B226" s="38"/>
      <c r="C226" s="218" t="s">
        <v>211</v>
      </c>
      <c r="D226" s="218" t="s">
        <v>131</v>
      </c>
      <c r="E226" s="219" t="s">
        <v>850</v>
      </c>
      <c r="F226" s="220" t="s">
        <v>851</v>
      </c>
      <c r="G226" s="221" t="s">
        <v>177</v>
      </c>
      <c r="H226" s="222">
        <v>1.345</v>
      </c>
      <c r="I226" s="223"/>
      <c r="J226" s="224">
        <f>ROUND(I226*H226,2)</f>
        <v>0</v>
      </c>
      <c r="K226" s="220" t="s">
        <v>692</v>
      </c>
      <c r="L226" s="43"/>
      <c r="M226" s="225" t="s">
        <v>1</v>
      </c>
      <c r="N226" s="226" t="s">
        <v>40</v>
      </c>
      <c r="O226" s="90"/>
      <c r="P226" s="227">
        <f>O226*H226</f>
        <v>0</v>
      </c>
      <c r="Q226" s="227">
        <v>3.0000000000000001E-05</v>
      </c>
      <c r="R226" s="227">
        <f>Q226*H226</f>
        <v>4.0349999999999998E-05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135</v>
      </c>
      <c r="AT226" s="229" t="s">
        <v>131</v>
      </c>
      <c r="AU226" s="229" t="s">
        <v>85</v>
      </c>
      <c r="AY226" s="16" t="s">
        <v>130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83</v>
      </c>
      <c r="BK226" s="230">
        <f>ROUND(I226*H226,2)</f>
        <v>0</v>
      </c>
      <c r="BL226" s="16" t="s">
        <v>135</v>
      </c>
      <c r="BM226" s="229" t="s">
        <v>852</v>
      </c>
    </row>
    <row r="227" s="2" customFormat="1">
      <c r="A227" s="37"/>
      <c r="B227" s="38"/>
      <c r="C227" s="39"/>
      <c r="D227" s="231" t="s">
        <v>136</v>
      </c>
      <c r="E227" s="39"/>
      <c r="F227" s="232" t="s">
        <v>853</v>
      </c>
      <c r="G227" s="39"/>
      <c r="H227" s="39"/>
      <c r="I227" s="233"/>
      <c r="J227" s="39"/>
      <c r="K227" s="39"/>
      <c r="L227" s="43"/>
      <c r="M227" s="234"/>
      <c r="N227" s="23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136</v>
      </c>
      <c r="AU227" s="16" t="s">
        <v>85</v>
      </c>
    </row>
    <row r="228" s="13" customFormat="1">
      <c r="A228" s="13"/>
      <c r="B228" s="259"/>
      <c r="C228" s="260"/>
      <c r="D228" s="231" t="s">
        <v>698</v>
      </c>
      <c r="E228" s="261" t="s">
        <v>1</v>
      </c>
      <c r="F228" s="262" t="s">
        <v>854</v>
      </c>
      <c r="G228" s="260"/>
      <c r="H228" s="263">
        <v>1.345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698</v>
      </c>
      <c r="AU228" s="269" t="s">
        <v>85</v>
      </c>
      <c r="AV228" s="13" t="s">
        <v>85</v>
      </c>
      <c r="AW228" s="13" t="s">
        <v>32</v>
      </c>
      <c r="AX228" s="13" t="s">
        <v>83</v>
      </c>
      <c r="AY228" s="269" t="s">
        <v>130</v>
      </c>
    </row>
    <row r="229" s="11" customFormat="1" ht="22.8" customHeight="1">
      <c r="A229" s="11"/>
      <c r="B229" s="204"/>
      <c r="C229" s="205"/>
      <c r="D229" s="206" t="s">
        <v>74</v>
      </c>
      <c r="E229" s="257" t="s">
        <v>677</v>
      </c>
      <c r="F229" s="257" t="s">
        <v>678</v>
      </c>
      <c r="G229" s="205"/>
      <c r="H229" s="205"/>
      <c r="I229" s="208"/>
      <c r="J229" s="258">
        <f>BK229</f>
        <v>0</v>
      </c>
      <c r="K229" s="205"/>
      <c r="L229" s="210"/>
      <c r="M229" s="211"/>
      <c r="N229" s="212"/>
      <c r="O229" s="212"/>
      <c r="P229" s="213">
        <f>SUM(P230:P257)</f>
        <v>0</v>
      </c>
      <c r="Q229" s="212"/>
      <c r="R229" s="213">
        <f>SUM(R230:R257)</f>
        <v>0.029595299999999998</v>
      </c>
      <c r="S229" s="212"/>
      <c r="T229" s="214">
        <f>SUM(T230:T257)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15" t="s">
        <v>85</v>
      </c>
      <c r="AT229" s="216" t="s">
        <v>74</v>
      </c>
      <c r="AU229" s="216" t="s">
        <v>83</v>
      </c>
      <c r="AY229" s="215" t="s">
        <v>130</v>
      </c>
      <c r="BK229" s="217">
        <f>SUM(BK230:BK257)</f>
        <v>0</v>
      </c>
    </row>
    <row r="230" s="2" customFormat="1" ht="24.15" customHeight="1">
      <c r="A230" s="37"/>
      <c r="B230" s="38"/>
      <c r="C230" s="218" t="s">
        <v>508</v>
      </c>
      <c r="D230" s="218" t="s">
        <v>131</v>
      </c>
      <c r="E230" s="219" t="s">
        <v>855</v>
      </c>
      <c r="F230" s="220" t="s">
        <v>856</v>
      </c>
      <c r="G230" s="221" t="s">
        <v>341</v>
      </c>
      <c r="H230" s="222">
        <v>87.688999999999993</v>
      </c>
      <c r="I230" s="223"/>
      <c r="J230" s="224">
        <f>ROUND(I230*H230,2)</f>
        <v>0</v>
      </c>
      <c r="K230" s="220" t="s">
        <v>692</v>
      </c>
      <c r="L230" s="43"/>
      <c r="M230" s="225" t="s">
        <v>1</v>
      </c>
      <c r="N230" s="226" t="s">
        <v>40</v>
      </c>
      <c r="O230" s="90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9" t="s">
        <v>135</v>
      </c>
      <c r="AT230" s="229" t="s">
        <v>131</v>
      </c>
      <c r="AU230" s="229" t="s">
        <v>85</v>
      </c>
      <c r="AY230" s="16" t="s">
        <v>130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6" t="s">
        <v>83</v>
      </c>
      <c r="BK230" s="230">
        <f>ROUND(I230*H230,2)</f>
        <v>0</v>
      </c>
      <c r="BL230" s="16" t="s">
        <v>135</v>
      </c>
      <c r="BM230" s="229" t="s">
        <v>857</v>
      </c>
    </row>
    <row r="231" s="2" customFormat="1">
      <c r="A231" s="37"/>
      <c r="B231" s="38"/>
      <c r="C231" s="39"/>
      <c r="D231" s="231" t="s">
        <v>136</v>
      </c>
      <c r="E231" s="39"/>
      <c r="F231" s="232" t="s">
        <v>858</v>
      </c>
      <c r="G231" s="39"/>
      <c r="H231" s="39"/>
      <c r="I231" s="233"/>
      <c r="J231" s="39"/>
      <c r="K231" s="39"/>
      <c r="L231" s="43"/>
      <c r="M231" s="234"/>
      <c r="N231" s="235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136</v>
      </c>
      <c r="AU231" s="16" t="s">
        <v>85</v>
      </c>
    </row>
    <row r="232" s="13" customFormat="1">
      <c r="A232" s="13"/>
      <c r="B232" s="259"/>
      <c r="C232" s="260"/>
      <c r="D232" s="231" t="s">
        <v>698</v>
      </c>
      <c r="E232" s="261" t="s">
        <v>1</v>
      </c>
      <c r="F232" s="262" t="s">
        <v>859</v>
      </c>
      <c r="G232" s="260"/>
      <c r="H232" s="263">
        <v>1.2889999999999999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698</v>
      </c>
      <c r="AU232" s="269" t="s">
        <v>85</v>
      </c>
      <c r="AV232" s="13" t="s">
        <v>85</v>
      </c>
      <c r="AW232" s="13" t="s">
        <v>32</v>
      </c>
      <c r="AX232" s="13" t="s">
        <v>75</v>
      </c>
      <c r="AY232" s="269" t="s">
        <v>130</v>
      </c>
    </row>
    <row r="233" s="13" customFormat="1">
      <c r="A233" s="13"/>
      <c r="B233" s="259"/>
      <c r="C233" s="260"/>
      <c r="D233" s="231" t="s">
        <v>698</v>
      </c>
      <c r="E233" s="261" t="s">
        <v>1</v>
      </c>
      <c r="F233" s="262" t="s">
        <v>860</v>
      </c>
      <c r="G233" s="260"/>
      <c r="H233" s="263">
        <v>86.400000000000006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698</v>
      </c>
      <c r="AU233" s="269" t="s">
        <v>85</v>
      </c>
      <c r="AV233" s="13" t="s">
        <v>85</v>
      </c>
      <c r="AW233" s="13" t="s">
        <v>32</v>
      </c>
      <c r="AX233" s="13" t="s">
        <v>75</v>
      </c>
      <c r="AY233" s="269" t="s">
        <v>130</v>
      </c>
    </row>
    <row r="234" s="14" customFormat="1">
      <c r="A234" s="14"/>
      <c r="B234" s="270"/>
      <c r="C234" s="271"/>
      <c r="D234" s="231" t="s">
        <v>698</v>
      </c>
      <c r="E234" s="272" t="s">
        <v>1</v>
      </c>
      <c r="F234" s="273" t="s">
        <v>861</v>
      </c>
      <c r="G234" s="271"/>
      <c r="H234" s="274">
        <v>87.688999999999993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698</v>
      </c>
      <c r="AU234" s="280" t="s">
        <v>85</v>
      </c>
      <c r="AV234" s="14" t="s">
        <v>141</v>
      </c>
      <c r="AW234" s="14" t="s">
        <v>32</v>
      </c>
      <c r="AX234" s="14" t="s">
        <v>83</v>
      </c>
      <c r="AY234" s="280" t="s">
        <v>130</v>
      </c>
    </row>
    <row r="235" s="2" customFormat="1" ht="21.75" customHeight="1">
      <c r="A235" s="37"/>
      <c r="B235" s="38"/>
      <c r="C235" s="218" t="s">
        <v>214</v>
      </c>
      <c r="D235" s="218" t="s">
        <v>131</v>
      </c>
      <c r="E235" s="219" t="s">
        <v>862</v>
      </c>
      <c r="F235" s="220" t="s">
        <v>863</v>
      </c>
      <c r="G235" s="221" t="s">
        <v>341</v>
      </c>
      <c r="H235" s="222">
        <v>88.563000000000002</v>
      </c>
      <c r="I235" s="223"/>
      <c r="J235" s="224">
        <f>ROUND(I235*H235,2)</f>
        <v>0</v>
      </c>
      <c r="K235" s="220" t="s">
        <v>692</v>
      </c>
      <c r="L235" s="43"/>
      <c r="M235" s="225" t="s">
        <v>1</v>
      </c>
      <c r="N235" s="226" t="s">
        <v>40</v>
      </c>
      <c r="O235" s="90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135</v>
      </c>
      <c r="AT235" s="229" t="s">
        <v>131</v>
      </c>
      <c r="AU235" s="229" t="s">
        <v>85</v>
      </c>
      <c r="AY235" s="16" t="s">
        <v>130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83</v>
      </c>
      <c r="BK235" s="230">
        <f>ROUND(I235*H235,2)</f>
        <v>0</v>
      </c>
      <c r="BL235" s="16" t="s">
        <v>135</v>
      </c>
      <c r="BM235" s="229" t="s">
        <v>864</v>
      </c>
    </row>
    <row r="236" s="2" customFormat="1">
      <c r="A236" s="37"/>
      <c r="B236" s="38"/>
      <c r="C236" s="39"/>
      <c r="D236" s="231" t="s">
        <v>136</v>
      </c>
      <c r="E236" s="39"/>
      <c r="F236" s="232" t="s">
        <v>865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136</v>
      </c>
      <c r="AU236" s="16" t="s">
        <v>85</v>
      </c>
    </row>
    <row r="237" s="13" customFormat="1">
      <c r="A237" s="13"/>
      <c r="B237" s="259"/>
      <c r="C237" s="260"/>
      <c r="D237" s="231" t="s">
        <v>698</v>
      </c>
      <c r="E237" s="261" t="s">
        <v>1</v>
      </c>
      <c r="F237" s="262" t="s">
        <v>736</v>
      </c>
      <c r="G237" s="260"/>
      <c r="H237" s="263">
        <v>2.1629999999999998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698</v>
      </c>
      <c r="AU237" s="269" t="s">
        <v>85</v>
      </c>
      <c r="AV237" s="13" t="s">
        <v>85</v>
      </c>
      <c r="AW237" s="13" t="s">
        <v>32</v>
      </c>
      <c r="AX237" s="13" t="s">
        <v>75</v>
      </c>
      <c r="AY237" s="269" t="s">
        <v>130</v>
      </c>
    </row>
    <row r="238" s="13" customFormat="1">
      <c r="A238" s="13"/>
      <c r="B238" s="259"/>
      <c r="C238" s="260"/>
      <c r="D238" s="231" t="s">
        <v>698</v>
      </c>
      <c r="E238" s="261" t="s">
        <v>1</v>
      </c>
      <c r="F238" s="262" t="s">
        <v>860</v>
      </c>
      <c r="G238" s="260"/>
      <c r="H238" s="263">
        <v>86.400000000000006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698</v>
      </c>
      <c r="AU238" s="269" t="s">
        <v>85</v>
      </c>
      <c r="AV238" s="13" t="s">
        <v>85</v>
      </c>
      <c r="AW238" s="13" t="s">
        <v>32</v>
      </c>
      <c r="AX238" s="13" t="s">
        <v>75</v>
      </c>
      <c r="AY238" s="269" t="s">
        <v>130</v>
      </c>
    </row>
    <row r="239" s="14" customFormat="1">
      <c r="A239" s="14"/>
      <c r="B239" s="270"/>
      <c r="C239" s="271"/>
      <c r="D239" s="231" t="s">
        <v>698</v>
      </c>
      <c r="E239" s="272" t="s">
        <v>1</v>
      </c>
      <c r="F239" s="273" t="s">
        <v>861</v>
      </c>
      <c r="G239" s="271"/>
      <c r="H239" s="274">
        <v>88.563000000000002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698</v>
      </c>
      <c r="AU239" s="280" t="s">
        <v>85</v>
      </c>
      <c r="AV239" s="14" t="s">
        <v>141</v>
      </c>
      <c r="AW239" s="14" t="s">
        <v>32</v>
      </c>
      <c r="AX239" s="14" t="s">
        <v>83</v>
      </c>
      <c r="AY239" s="280" t="s">
        <v>130</v>
      </c>
    </row>
    <row r="240" s="2" customFormat="1" ht="16.5" customHeight="1">
      <c r="A240" s="37"/>
      <c r="B240" s="38"/>
      <c r="C240" s="236" t="s">
        <v>515</v>
      </c>
      <c r="D240" s="236" t="s">
        <v>137</v>
      </c>
      <c r="E240" s="237" t="s">
        <v>866</v>
      </c>
      <c r="F240" s="238" t="s">
        <v>867</v>
      </c>
      <c r="G240" s="239" t="s">
        <v>341</v>
      </c>
      <c r="H240" s="240">
        <v>92.991</v>
      </c>
      <c r="I240" s="241"/>
      <c r="J240" s="242">
        <f>ROUND(I240*H240,2)</f>
        <v>0</v>
      </c>
      <c r="K240" s="238" t="s">
        <v>692</v>
      </c>
      <c r="L240" s="243"/>
      <c r="M240" s="244" t="s">
        <v>1</v>
      </c>
      <c r="N240" s="245" t="s">
        <v>40</v>
      </c>
      <c r="O240" s="90"/>
      <c r="P240" s="227">
        <f>O240*H240</f>
        <v>0</v>
      </c>
      <c r="Q240" s="227">
        <v>0</v>
      </c>
      <c r="R240" s="227">
        <f>Q240*H240</f>
        <v>0</v>
      </c>
      <c r="S240" s="227">
        <v>0</v>
      </c>
      <c r="T240" s="228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9" t="s">
        <v>140</v>
      </c>
      <c r="AT240" s="229" t="s">
        <v>137</v>
      </c>
      <c r="AU240" s="229" t="s">
        <v>85</v>
      </c>
      <c r="AY240" s="16" t="s">
        <v>130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16" t="s">
        <v>83</v>
      </c>
      <c r="BK240" s="230">
        <f>ROUND(I240*H240,2)</f>
        <v>0</v>
      </c>
      <c r="BL240" s="16" t="s">
        <v>135</v>
      </c>
      <c r="BM240" s="229" t="s">
        <v>868</v>
      </c>
    </row>
    <row r="241" s="2" customFormat="1">
      <c r="A241" s="37"/>
      <c r="B241" s="38"/>
      <c r="C241" s="39"/>
      <c r="D241" s="231" t="s">
        <v>136</v>
      </c>
      <c r="E241" s="39"/>
      <c r="F241" s="232" t="s">
        <v>867</v>
      </c>
      <c r="G241" s="39"/>
      <c r="H241" s="39"/>
      <c r="I241" s="233"/>
      <c r="J241" s="39"/>
      <c r="K241" s="39"/>
      <c r="L241" s="43"/>
      <c r="M241" s="234"/>
      <c r="N241" s="235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136</v>
      </c>
      <c r="AU241" s="16" t="s">
        <v>85</v>
      </c>
    </row>
    <row r="242" s="13" customFormat="1">
      <c r="A242" s="13"/>
      <c r="B242" s="259"/>
      <c r="C242" s="260"/>
      <c r="D242" s="231" t="s">
        <v>698</v>
      </c>
      <c r="E242" s="260"/>
      <c r="F242" s="262" t="s">
        <v>869</v>
      </c>
      <c r="G242" s="260"/>
      <c r="H242" s="263">
        <v>92.991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698</v>
      </c>
      <c r="AU242" s="269" t="s">
        <v>85</v>
      </c>
      <c r="AV242" s="13" t="s">
        <v>85</v>
      </c>
      <c r="AW242" s="13" t="s">
        <v>4</v>
      </c>
      <c r="AX242" s="13" t="s">
        <v>83</v>
      </c>
      <c r="AY242" s="269" t="s">
        <v>130</v>
      </c>
    </row>
    <row r="243" s="2" customFormat="1" ht="24.15" customHeight="1">
      <c r="A243" s="37"/>
      <c r="B243" s="38"/>
      <c r="C243" s="218" t="s">
        <v>217</v>
      </c>
      <c r="D243" s="218" t="s">
        <v>131</v>
      </c>
      <c r="E243" s="219" t="s">
        <v>870</v>
      </c>
      <c r="F243" s="220" t="s">
        <v>871</v>
      </c>
      <c r="G243" s="221" t="s">
        <v>341</v>
      </c>
      <c r="H243" s="222">
        <v>87.045000000000002</v>
      </c>
      <c r="I243" s="223"/>
      <c r="J243" s="224">
        <f>ROUND(I243*H243,2)</f>
        <v>0</v>
      </c>
      <c r="K243" s="220" t="s">
        <v>692</v>
      </c>
      <c r="L243" s="43"/>
      <c r="M243" s="225" t="s">
        <v>1</v>
      </c>
      <c r="N243" s="226" t="s">
        <v>40</v>
      </c>
      <c r="O243" s="90"/>
      <c r="P243" s="227">
        <f>O243*H243</f>
        <v>0</v>
      </c>
      <c r="Q243" s="227">
        <v>0.00020000000000000001</v>
      </c>
      <c r="R243" s="227">
        <f>Q243*H243</f>
        <v>0.017409000000000001</v>
      </c>
      <c r="S243" s="227">
        <v>0</v>
      </c>
      <c r="T243" s="228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9" t="s">
        <v>135</v>
      </c>
      <c r="AT243" s="229" t="s">
        <v>131</v>
      </c>
      <c r="AU243" s="229" t="s">
        <v>85</v>
      </c>
      <c r="AY243" s="16" t="s">
        <v>130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16" t="s">
        <v>83</v>
      </c>
      <c r="BK243" s="230">
        <f>ROUND(I243*H243,2)</f>
        <v>0</v>
      </c>
      <c r="BL243" s="16" t="s">
        <v>135</v>
      </c>
      <c r="BM243" s="229" t="s">
        <v>872</v>
      </c>
    </row>
    <row r="244" s="2" customFormat="1">
      <c r="A244" s="37"/>
      <c r="B244" s="38"/>
      <c r="C244" s="39"/>
      <c r="D244" s="231" t="s">
        <v>136</v>
      </c>
      <c r="E244" s="39"/>
      <c r="F244" s="232" t="s">
        <v>873</v>
      </c>
      <c r="G244" s="39"/>
      <c r="H244" s="39"/>
      <c r="I244" s="233"/>
      <c r="J244" s="39"/>
      <c r="K244" s="39"/>
      <c r="L244" s="43"/>
      <c r="M244" s="234"/>
      <c r="N244" s="235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136</v>
      </c>
      <c r="AU244" s="16" t="s">
        <v>85</v>
      </c>
    </row>
    <row r="245" s="13" customFormat="1">
      <c r="A245" s="13"/>
      <c r="B245" s="259"/>
      <c r="C245" s="260"/>
      <c r="D245" s="231" t="s">
        <v>698</v>
      </c>
      <c r="E245" s="261" t="s">
        <v>1</v>
      </c>
      <c r="F245" s="262" t="s">
        <v>874</v>
      </c>
      <c r="G245" s="260"/>
      <c r="H245" s="263">
        <v>0.64500000000000002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698</v>
      </c>
      <c r="AU245" s="269" t="s">
        <v>85</v>
      </c>
      <c r="AV245" s="13" t="s">
        <v>85</v>
      </c>
      <c r="AW245" s="13" t="s">
        <v>32</v>
      </c>
      <c r="AX245" s="13" t="s">
        <v>75</v>
      </c>
      <c r="AY245" s="269" t="s">
        <v>130</v>
      </c>
    </row>
    <row r="246" s="13" customFormat="1">
      <c r="A246" s="13"/>
      <c r="B246" s="259"/>
      <c r="C246" s="260"/>
      <c r="D246" s="231" t="s">
        <v>698</v>
      </c>
      <c r="E246" s="261" t="s">
        <v>1</v>
      </c>
      <c r="F246" s="262" t="s">
        <v>860</v>
      </c>
      <c r="G246" s="260"/>
      <c r="H246" s="263">
        <v>86.400000000000006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698</v>
      </c>
      <c r="AU246" s="269" t="s">
        <v>85</v>
      </c>
      <c r="AV246" s="13" t="s">
        <v>85</v>
      </c>
      <c r="AW246" s="13" t="s">
        <v>32</v>
      </c>
      <c r="AX246" s="13" t="s">
        <v>75</v>
      </c>
      <c r="AY246" s="269" t="s">
        <v>130</v>
      </c>
    </row>
    <row r="247" s="14" customFormat="1">
      <c r="A247" s="14"/>
      <c r="B247" s="270"/>
      <c r="C247" s="271"/>
      <c r="D247" s="231" t="s">
        <v>698</v>
      </c>
      <c r="E247" s="272" t="s">
        <v>1</v>
      </c>
      <c r="F247" s="273" t="s">
        <v>861</v>
      </c>
      <c r="G247" s="271"/>
      <c r="H247" s="274">
        <v>87.045000000000002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698</v>
      </c>
      <c r="AU247" s="280" t="s">
        <v>85</v>
      </c>
      <c r="AV247" s="14" t="s">
        <v>141</v>
      </c>
      <c r="AW247" s="14" t="s">
        <v>32</v>
      </c>
      <c r="AX247" s="14" t="s">
        <v>83</v>
      </c>
      <c r="AY247" s="280" t="s">
        <v>130</v>
      </c>
    </row>
    <row r="248" s="2" customFormat="1" ht="24.15" customHeight="1">
      <c r="A248" s="37"/>
      <c r="B248" s="38"/>
      <c r="C248" s="218" t="s">
        <v>652</v>
      </c>
      <c r="D248" s="218" t="s">
        <v>131</v>
      </c>
      <c r="E248" s="219" t="s">
        <v>680</v>
      </c>
      <c r="F248" s="220" t="s">
        <v>875</v>
      </c>
      <c r="G248" s="221" t="s">
        <v>341</v>
      </c>
      <c r="H248" s="222">
        <v>87.045000000000002</v>
      </c>
      <c r="I248" s="223"/>
      <c r="J248" s="224">
        <f>ROUND(I248*H248,2)</f>
        <v>0</v>
      </c>
      <c r="K248" s="220" t="s">
        <v>692</v>
      </c>
      <c r="L248" s="43"/>
      <c r="M248" s="225" t="s">
        <v>1</v>
      </c>
      <c r="N248" s="226" t="s">
        <v>40</v>
      </c>
      <c r="O248" s="90"/>
      <c r="P248" s="227">
        <f>O248*H248</f>
        <v>0</v>
      </c>
      <c r="Q248" s="227">
        <v>0.00013999999999999999</v>
      </c>
      <c r="R248" s="227">
        <f>Q248*H248</f>
        <v>0.012186299999999999</v>
      </c>
      <c r="S248" s="227">
        <v>0</v>
      </c>
      <c r="T248" s="228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9" t="s">
        <v>135</v>
      </c>
      <c r="AT248" s="229" t="s">
        <v>131</v>
      </c>
      <c r="AU248" s="229" t="s">
        <v>85</v>
      </c>
      <c r="AY248" s="16" t="s">
        <v>130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6" t="s">
        <v>83</v>
      </c>
      <c r="BK248" s="230">
        <f>ROUND(I248*H248,2)</f>
        <v>0</v>
      </c>
      <c r="BL248" s="16" t="s">
        <v>135</v>
      </c>
      <c r="BM248" s="229" t="s">
        <v>876</v>
      </c>
    </row>
    <row r="249" s="2" customFormat="1">
      <c r="A249" s="37"/>
      <c r="B249" s="38"/>
      <c r="C249" s="39"/>
      <c r="D249" s="231" t="s">
        <v>136</v>
      </c>
      <c r="E249" s="39"/>
      <c r="F249" s="232" t="s">
        <v>681</v>
      </c>
      <c r="G249" s="39"/>
      <c r="H249" s="39"/>
      <c r="I249" s="233"/>
      <c r="J249" s="39"/>
      <c r="K249" s="39"/>
      <c r="L249" s="43"/>
      <c r="M249" s="234"/>
      <c r="N249" s="23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136</v>
      </c>
      <c r="AU249" s="16" t="s">
        <v>85</v>
      </c>
    </row>
    <row r="250" s="13" customFormat="1">
      <c r="A250" s="13"/>
      <c r="B250" s="259"/>
      <c r="C250" s="260"/>
      <c r="D250" s="231" t="s">
        <v>698</v>
      </c>
      <c r="E250" s="261" t="s">
        <v>1</v>
      </c>
      <c r="F250" s="262" t="s">
        <v>877</v>
      </c>
      <c r="G250" s="260"/>
      <c r="H250" s="263">
        <v>0.64500000000000002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698</v>
      </c>
      <c r="AU250" s="269" t="s">
        <v>85</v>
      </c>
      <c r="AV250" s="13" t="s">
        <v>85</v>
      </c>
      <c r="AW250" s="13" t="s">
        <v>32</v>
      </c>
      <c r="AX250" s="13" t="s">
        <v>75</v>
      </c>
      <c r="AY250" s="269" t="s">
        <v>130</v>
      </c>
    </row>
    <row r="251" s="13" customFormat="1">
      <c r="A251" s="13"/>
      <c r="B251" s="259"/>
      <c r="C251" s="260"/>
      <c r="D251" s="231" t="s">
        <v>698</v>
      </c>
      <c r="E251" s="261" t="s">
        <v>1</v>
      </c>
      <c r="F251" s="262" t="s">
        <v>860</v>
      </c>
      <c r="G251" s="260"/>
      <c r="H251" s="263">
        <v>86.400000000000006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698</v>
      </c>
      <c r="AU251" s="269" t="s">
        <v>85</v>
      </c>
      <c r="AV251" s="13" t="s">
        <v>85</v>
      </c>
      <c r="AW251" s="13" t="s">
        <v>32</v>
      </c>
      <c r="AX251" s="13" t="s">
        <v>75</v>
      </c>
      <c r="AY251" s="269" t="s">
        <v>130</v>
      </c>
    </row>
    <row r="252" s="14" customFormat="1">
      <c r="A252" s="14"/>
      <c r="B252" s="270"/>
      <c r="C252" s="271"/>
      <c r="D252" s="231" t="s">
        <v>698</v>
      </c>
      <c r="E252" s="272" t="s">
        <v>1</v>
      </c>
      <c r="F252" s="273" t="s">
        <v>861</v>
      </c>
      <c r="G252" s="271"/>
      <c r="H252" s="274">
        <v>87.045000000000002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698</v>
      </c>
      <c r="AU252" s="280" t="s">
        <v>85</v>
      </c>
      <c r="AV252" s="14" t="s">
        <v>141</v>
      </c>
      <c r="AW252" s="14" t="s">
        <v>32</v>
      </c>
      <c r="AX252" s="14" t="s">
        <v>83</v>
      </c>
      <c r="AY252" s="280" t="s">
        <v>130</v>
      </c>
    </row>
    <row r="253" s="2" customFormat="1" ht="24.15" customHeight="1">
      <c r="A253" s="37"/>
      <c r="B253" s="38"/>
      <c r="C253" s="218" t="s">
        <v>220</v>
      </c>
      <c r="D253" s="218" t="s">
        <v>131</v>
      </c>
      <c r="E253" s="219" t="s">
        <v>684</v>
      </c>
      <c r="F253" s="220" t="s">
        <v>878</v>
      </c>
      <c r="G253" s="221" t="s">
        <v>341</v>
      </c>
      <c r="H253" s="222">
        <v>87.045000000000002</v>
      </c>
      <c r="I253" s="223"/>
      <c r="J253" s="224">
        <f>ROUND(I253*H253,2)</f>
        <v>0</v>
      </c>
      <c r="K253" s="220" t="s">
        <v>692</v>
      </c>
      <c r="L253" s="43"/>
      <c r="M253" s="225" t="s">
        <v>1</v>
      </c>
      <c r="N253" s="226" t="s">
        <v>40</v>
      </c>
      <c r="O253" s="90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135</v>
      </c>
      <c r="AT253" s="229" t="s">
        <v>131</v>
      </c>
      <c r="AU253" s="229" t="s">
        <v>85</v>
      </c>
      <c r="AY253" s="16" t="s">
        <v>130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83</v>
      </c>
      <c r="BK253" s="230">
        <f>ROUND(I253*H253,2)</f>
        <v>0</v>
      </c>
      <c r="BL253" s="16" t="s">
        <v>135</v>
      </c>
      <c r="BM253" s="229" t="s">
        <v>879</v>
      </c>
    </row>
    <row r="254" s="2" customFormat="1">
      <c r="A254" s="37"/>
      <c r="B254" s="38"/>
      <c r="C254" s="39"/>
      <c r="D254" s="231" t="s">
        <v>136</v>
      </c>
      <c r="E254" s="39"/>
      <c r="F254" s="232" t="s">
        <v>685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136</v>
      </c>
      <c r="AU254" s="16" t="s">
        <v>85</v>
      </c>
    </row>
    <row r="255" s="13" customFormat="1">
      <c r="A255" s="13"/>
      <c r="B255" s="259"/>
      <c r="C255" s="260"/>
      <c r="D255" s="231" t="s">
        <v>698</v>
      </c>
      <c r="E255" s="261" t="s">
        <v>1</v>
      </c>
      <c r="F255" s="262" t="s">
        <v>877</v>
      </c>
      <c r="G255" s="260"/>
      <c r="H255" s="263">
        <v>0.64500000000000002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698</v>
      </c>
      <c r="AU255" s="269" t="s">
        <v>85</v>
      </c>
      <c r="AV255" s="13" t="s">
        <v>85</v>
      </c>
      <c r="AW255" s="13" t="s">
        <v>32</v>
      </c>
      <c r="AX255" s="13" t="s">
        <v>75</v>
      </c>
      <c r="AY255" s="269" t="s">
        <v>130</v>
      </c>
    </row>
    <row r="256" s="13" customFormat="1">
      <c r="A256" s="13"/>
      <c r="B256" s="259"/>
      <c r="C256" s="260"/>
      <c r="D256" s="231" t="s">
        <v>698</v>
      </c>
      <c r="E256" s="261" t="s">
        <v>1</v>
      </c>
      <c r="F256" s="262" t="s">
        <v>860</v>
      </c>
      <c r="G256" s="260"/>
      <c r="H256" s="263">
        <v>86.400000000000006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698</v>
      </c>
      <c r="AU256" s="269" t="s">
        <v>85</v>
      </c>
      <c r="AV256" s="13" t="s">
        <v>85</v>
      </c>
      <c r="AW256" s="13" t="s">
        <v>32</v>
      </c>
      <c r="AX256" s="13" t="s">
        <v>75</v>
      </c>
      <c r="AY256" s="269" t="s">
        <v>130</v>
      </c>
    </row>
    <row r="257" s="14" customFormat="1">
      <c r="A257" s="14"/>
      <c r="B257" s="270"/>
      <c r="C257" s="271"/>
      <c r="D257" s="231" t="s">
        <v>698</v>
      </c>
      <c r="E257" s="272" t="s">
        <v>1</v>
      </c>
      <c r="F257" s="273" t="s">
        <v>861</v>
      </c>
      <c r="G257" s="271"/>
      <c r="H257" s="274">
        <v>87.045000000000002</v>
      </c>
      <c r="I257" s="275"/>
      <c r="J257" s="271"/>
      <c r="K257" s="271"/>
      <c r="L257" s="276"/>
      <c r="M257" s="281"/>
      <c r="N257" s="282"/>
      <c r="O257" s="282"/>
      <c r="P257" s="282"/>
      <c r="Q257" s="282"/>
      <c r="R257" s="282"/>
      <c r="S257" s="282"/>
      <c r="T257" s="28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698</v>
      </c>
      <c r="AU257" s="280" t="s">
        <v>85</v>
      </c>
      <c r="AV257" s="14" t="s">
        <v>141</v>
      </c>
      <c r="AW257" s="14" t="s">
        <v>32</v>
      </c>
      <c r="AX257" s="14" t="s">
        <v>83</v>
      </c>
      <c r="AY257" s="280" t="s">
        <v>130</v>
      </c>
    </row>
    <row r="258" s="2" customFormat="1" ht="6.96" customHeight="1">
      <c r="A258" s="37"/>
      <c r="B258" s="65"/>
      <c r="C258" s="66"/>
      <c r="D258" s="66"/>
      <c r="E258" s="66"/>
      <c r="F258" s="66"/>
      <c r="G258" s="66"/>
      <c r="H258" s="66"/>
      <c r="I258" s="66"/>
      <c r="J258" s="66"/>
      <c r="K258" s="66"/>
      <c r="L258" s="43"/>
      <c r="M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</row>
  </sheetData>
  <sheetProtection sheet="1" autoFilter="0" formatColumns="0" formatRows="0" objects="1" scenarios="1" spinCount="100000" saltValue="i6RtH6Fv/aDQFWtg7CEtRRnqfqqPa7g/LUaiQbkQabQ75QfYf80QV41cnQfNdKjeh27b6GOtFVrWCNyq4/kDfw==" hashValue="5oTs5bdR21figCxWhhI5aL6OZ2tm+OXSrDCWyIru73NUrcb6rA+7bZHlG/uRxXiqfGXKqzxAwCKquMHWfzCEJA==" algorithmName="SHA-512" password="CC35"/>
  <autoFilter ref="C124:K257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Bláha</dc:creator>
  <cp:lastModifiedBy>Tomáš Bláha</cp:lastModifiedBy>
  <dcterms:created xsi:type="dcterms:W3CDTF">2023-04-28T09:31:15Z</dcterms:created>
  <dcterms:modified xsi:type="dcterms:W3CDTF">2023-04-28T09:31:19Z</dcterms:modified>
</cp:coreProperties>
</file>