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3\Schody Na Větru\"/>
    </mc:Choice>
  </mc:AlternateContent>
  <bookViews>
    <workbookView xWindow="0" yWindow="0" windowWidth="28800" windowHeight="12435" activeTab="2"/>
  </bookViews>
  <sheets>
    <sheet name="Rekapitulace stavby" sheetId="1" r:id="rId1"/>
    <sheet name="2023-01-1 - SO-01 Schody-..." sheetId="2" r:id="rId2"/>
    <sheet name="2023-01-2 - SO-02 Opěrné ..." sheetId="3" r:id="rId3"/>
  </sheets>
  <definedNames>
    <definedName name="_xlnm._FilterDatabase" localSheetId="1" hidden="1">'2023-01-1 - SO-01 Schody-...'!$C$128:$L$172</definedName>
    <definedName name="_xlnm._FilterDatabase" localSheetId="2" hidden="1">'2023-01-2 - SO-02 Opěrné ...'!$C$136:$L$301</definedName>
    <definedName name="_xlnm.Print_Titles" localSheetId="1">'2023-01-1 - SO-01 Schody-...'!$128:$128</definedName>
    <definedName name="_xlnm.Print_Titles" localSheetId="2">'2023-01-2 - SO-02 Opěrné ...'!$136:$136</definedName>
    <definedName name="_xlnm.Print_Titles" localSheetId="0">'Rekapitulace stavby'!$92:$92</definedName>
    <definedName name="_xlnm.Print_Area" localSheetId="1">'2023-01-1 - SO-01 Schody-...'!$C$4:$K$76,'2023-01-1 - SO-01 Schody-...'!$C$82:$K$110,'2023-01-1 - SO-01 Schody-...'!$C$116:$K$172</definedName>
    <definedName name="_xlnm.Print_Area" localSheetId="2">'2023-01-2 - SO-02 Opěrné ...'!$C$4:$K$76,'2023-01-2 - SO-02 Opěrné ...'!$C$82:$K$118,'2023-01-2 - SO-02 Opěrné ...'!$C$124:$K$301</definedName>
    <definedName name="_xlnm.Print_Area" localSheetId="0">'Rekapitulace stavby'!$D$4:$AO$76,'Rekapitulace stavby'!$C$82:$AQ$105</definedName>
  </definedNames>
  <calcPr calcId="152511"/>
</workbook>
</file>

<file path=xl/calcChain.xml><?xml version="1.0" encoding="utf-8"?>
<calcChain xmlns="http://schemas.openxmlformats.org/spreadsheetml/2006/main">
  <c r="BA97" i="1" l="1"/>
  <c r="AZ97" i="1"/>
  <c r="K41" i="3"/>
  <c r="K40" i="3"/>
  <c r="BA96" i="1" s="1"/>
  <c r="K39" i="3"/>
  <c r="AZ96" i="1"/>
  <c r="BI301" i="3"/>
  <c r="BH301" i="3"/>
  <c r="BG301" i="3"/>
  <c r="BF301" i="3"/>
  <c r="X301" i="3"/>
  <c r="V301" i="3"/>
  <c r="T301" i="3"/>
  <c r="P301" i="3"/>
  <c r="BI300" i="3"/>
  <c r="BH300" i="3"/>
  <c r="BG300" i="3"/>
  <c r="BF300" i="3"/>
  <c r="X300" i="3"/>
  <c r="V300" i="3"/>
  <c r="T300" i="3"/>
  <c r="P300" i="3"/>
  <c r="K300" i="3" s="1"/>
  <c r="BE300" i="3" s="1"/>
  <c r="BI297" i="3"/>
  <c r="BH297" i="3"/>
  <c r="BG297" i="3"/>
  <c r="BF297" i="3"/>
  <c r="X297" i="3"/>
  <c r="X296" i="3" s="1"/>
  <c r="V297" i="3"/>
  <c r="V296" i="3"/>
  <c r="T297" i="3"/>
  <c r="T296" i="3" s="1"/>
  <c r="P297" i="3"/>
  <c r="K297" i="3" s="1"/>
  <c r="BE297" i="3" s="1"/>
  <c r="BI294" i="3"/>
  <c r="BH294" i="3"/>
  <c r="BG294" i="3"/>
  <c r="BF294" i="3"/>
  <c r="X294" i="3"/>
  <c r="V294" i="3"/>
  <c r="T294" i="3"/>
  <c r="P294" i="3"/>
  <c r="BI293" i="3"/>
  <c r="BH293" i="3"/>
  <c r="BG293" i="3"/>
  <c r="BF293" i="3"/>
  <c r="X293" i="3"/>
  <c r="V293" i="3"/>
  <c r="T293" i="3"/>
  <c r="P293" i="3"/>
  <c r="BI292" i="3"/>
  <c r="BH292" i="3"/>
  <c r="BG292" i="3"/>
  <c r="BF292" i="3"/>
  <c r="X292" i="3"/>
  <c r="V292" i="3"/>
  <c r="T292" i="3"/>
  <c r="P292" i="3"/>
  <c r="BI291" i="3"/>
  <c r="BH291" i="3"/>
  <c r="BG291" i="3"/>
  <c r="BF291" i="3"/>
  <c r="X291" i="3"/>
  <c r="V291" i="3"/>
  <c r="T291" i="3"/>
  <c r="P291" i="3"/>
  <c r="K291" i="3" s="1"/>
  <c r="BE291" i="3" s="1"/>
  <c r="BI290" i="3"/>
  <c r="BH290" i="3"/>
  <c r="BG290" i="3"/>
  <c r="BF290" i="3"/>
  <c r="X290" i="3"/>
  <c r="V290" i="3"/>
  <c r="T290" i="3"/>
  <c r="P290" i="3"/>
  <c r="BI288" i="3"/>
  <c r="BH288" i="3"/>
  <c r="BG288" i="3"/>
  <c r="BF288" i="3"/>
  <c r="X288" i="3"/>
  <c r="V288" i="3"/>
  <c r="T288" i="3"/>
  <c r="P288" i="3"/>
  <c r="BI287" i="3"/>
  <c r="BH287" i="3"/>
  <c r="BG287" i="3"/>
  <c r="BF287" i="3"/>
  <c r="X287" i="3"/>
  <c r="V287" i="3"/>
  <c r="T287" i="3"/>
  <c r="P287" i="3"/>
  <c r="K287" i="3" s="1"/>
  <c r="BE287" i="3" s="1"/>
  <c r="BI285" i="3"/>
  <c r="BH285" i="3"/>
  <c r="BG285" i="3"/>
  <c r="BF285" i="3"/>
  <c r="X285" i="3"/>
  <c r="V285" i="3"/>
  <c r="T285" i="3"/>
  <c r="P285" i="3"/>
  <c r="BK285" i="3" s="1"/>
  <c r="BI283" i="3"/>
  <c r="BH283" i="3"/>
  <c r="BG283" i="3"/>
  <c r="BF283" i="3"/>
  <c r="X283" i="3"/>
  <c r="V283" i="3"/>
  <c r="T283" i="3"/>
  <c r="P283" i="3"/>
  <c r="BI281" i="3"/>
  <c r="BH281" i="3"/>
  <c r="BG281" i="3"/>
  <c r="BF281" i="3"/>
  <c r="X281" i="3"/>
  <c r="V281" i="3"/>
  <c r="T281" i="3"/>
  <c r="P281" i="3"/>
  <c r="BI279" i="3"/>
  <c r="BH279" i="3"/>
  <c r="BG279" i="3"/>
  <c r="BF279" i="3"/>
  <c r="X279" i="3"/>
  <c r="V279" i="3"/>
  <c r="T279" i="3"/>
  <c r="P279" i="3"/>
  <c r="BI278" i="3"/>
  <c r="BH278" i="3"/>
  <c r="BG278" i="3"/>
  <c r="BF278" i="3"/>
  <c r="X278" i="3"/>
  <c r="V278" i="3"/>
  <c r="T278" i="3"/>
  <c r="P278" i="3"/>
  <c r="K278" i="3" s="1"/>
  <c r="BE278" i="3" s="1"/>
  <c r="BI274" i="3"/>
  <c r="BH274" i="3"/>
  <c r="BG274" i="3"/>
  <c r="BF274" i="3"/>
  <c r="X274" i="3"/>
  <c r="V274" i="3"/>
  <c r="T274" i="3"/>
  <c r="P274" i="3"/>
  <c r="BI273" i="3"/>
  <c r="BH273" i="3"/>
  <c r="BG273" i="3"/>
  <c r="BF273" i="3"/>
  <c r="X273" i="3"/>
  <c r="V273" i="3"/>
  <c r="T273" i="3"/>
  <c r="P273" i="3"/>
  <c r="BI271" i="3"/>
  <c r="BH271" i="3"/>
  <c r="BG271" i="3"/>
  <c r="BF271" i="3"/>
  <c r="X271" i="3"/>
  <c r="V271" i="3"/>
  <c r="T271" i="3"/>
  <c r="P271" i="3"/>
  <c r="BK271" i="3" s="1"/>
  <c r="BI269" i="3"/>
  <c r="BH269" i="3"/>
  <c r="BG269" i="3"/>
  <c r="BF269" i="3"/>
  <c r="X269" i="3"/>
  <c r="V269" i="3"/>
  <c r="T269" i="3"/>
  <c r="P269" i="3"/>
  <c r="K269" i="3" s="1"/>
  <c r="BE269" i="3" s="1"/>
  <c r="BI267" i="3"/>
  <c r="BH267" i="3"/>
  <c r="BG267" i="3"/>
  <c r="BF267" i="3"/>
  <c r="X267" i="3"/>
  <c r="V267" i="3"/>
  <c r="T267" i="3"/>
  <c r="P267" i="3"/>
  <c r="K267" i="3" s="1"/>
  <c r="BE267" i="3" s="1"/>
  <c r="BI265" i="3"/>
  <c r="BH265" i="3"/>
  <c r="BG265" i="3"/>
  <c r="BF265" i="3"/>
  <c r="X265" i="3"/>
  <c r="V265" i="3"/>
  <c r="T265" i="3"/>
  <c r="P265" i="3"/>
  <c r="BK265" i="3" s="1"/>
  <c r="BI263" i="3"/>
  <c r="BH263" i="3"/>
  <c r="BG263" i="3"/>
  <c r="BF263" i="3"/>
  <c r="X263" i="3"/>
  <c r="V263" i="3"/>
  <c r="T263" i="3"/>
  <c r="P263" i="3"/>
  <c r="BK263" i="3" s="1"/>
  <c r="BI261" i="3"/>
  <c r="BH261" i="3"/>
  <c r="BG261" i="3"/>
  <c r="BF261" i="3"/>
  <c r="X261" i="3"/>
  <c r="V261" i="3"/>
  <c r="T261" i="3"/>
  <c r="P261" i="3"/>
  <c r="BK261" i="3" s="1"/>
  <c r="BI257" i="3"/>
  <c r="BH257" i="3"/>
  <c r="BG257" i="3"/>
  <c r="BF257" i="3"/>
  <c r="X257" i="3"/>
  <c r="V257" i="3"/>
  <c r="T257" i="3"/>
  <c r="P257" i="3"/>
  <c r="BK257" i="3" s="1"/>
  <c r="BI254" i="3"/>
  <c r="BH254" i="3"/>
  <c r="BG254" i="3"/>
  <c r="BF254" i="3"/>
  <c r="X254" i="3"/>
  <c r="V254" i="3"/>
  <c r="T254" i="3"/>
  <c r="P254" i="3"/>
  <c r="BI252" i="3"/>
  <c r="BH252" i="3"/>
  <c r="BG252" i="3"/>
  <c r="BF252" i="3"/>
  <c r="X252" i="3"/>
  <c r="V252" i="3"/>
  <c r="T252" i="3"/>
  <c r="P252" i="3"/>
  <c r="BI250" i="3"/>
  <c r="BH250" i="3"/>
  <c r="BG250" i="3"/>
  <c r="BF250" i="3"/>
  <c r="X250" i="3"/>
  <c r="V250" i="3"/>
  <c r="T250" i="3"/>
  <c r="P250" i="3"/>
  <c r="BK250" i="3" s="1"/>
  <c r="BI248" i="3"/>
  <c r="BH248" i="3"/>
  <c r="BG248" i="3"/>
  <c r="BF248" i="3"/>
  <c r="X248" i="3"/>
  <c r="V248" i="3"/>
  <c r="T248" i="3"/>
  <c r="P248" i="3"/>
  <c r="K248" i="3" s="1"/>
  <c r="BE248" i="3" s="1"/>
  <c r="BI246" i="3"/>
  <c r="BH246" i="3"/>
  <c r="BG246" i="3"/>
  <c r="BF246" i="3"/>
  <c r="X246" i="3"/>
  <c r="V246" i="3"/>
  <c r="T246" i="3"/>
  <c r="P246" i="3"/>
  <c r="BI243" i="3"/>
  <c r="BH243" i="3"/>
  <c r="BG243" i="3"/>
  <c r="BF243" i="3"/>
  <c r="X243" i="3"/>
  <c r="V243" i="3"/>
  <c r="T243" i="3"/>
  <c r="P243" i="3"/>
  <c r="BK243" i="3" s="1"/>
  <c r="BI241" i="3"/>
  <c r="BH241" i="3"/>
  <c r="BG241" i="3"/>
  <c r="BF241" i="3"/>
  <c r="X241" i="3"/>
  <c r="V241" i="3"/>
  <c r="T241" i="3"/>
  <c r="P241" i="3"/>
  <c r="K241" i="3" s="1"/>
  <c r="BE241" i="3" s="1"/>
  <c r="BI235" i="3"/>
  <c r="BH235" i="3"/>
  <c r="BG235" i="3"/>
  <c r="BF235" i="3"/>
  <c r="X235" i="3"/>
  <c r="V235" i="3"/>
  <c r="T235" i="3"/>
  <c r="P235" i="3"/>
  <c r="BI231" i="3"/>
  <c r="BH231" i="3"/>
  <c r="BG231" i="3"/>
  <c r="BF231" i="3"/>
  <c r="X231" i="3"/>
  <c r="V231" i="3"/>
  <c r="T231" i="3"/>
  <c r="P231" i="3"/>
  <c r="BI228" i="3"/>
  <c r="BH228" i="3"/>
  <c r="BG228" i="3"/>
  <c r="BF228" i="3"/>
  <c r="X228" i="3"/>
  <c r="V228" i="3"/>
  <c r="T228" i="3"/>
  <c r="P228" i="3"/>
  <c r="BI226" i="3"/>
  <c r="BH226" i="3"/>
  <c r="BG226" i="3"/>
  <c r="BF226" i="3"/>
  <c r="X226" i="3"/>
  <c r="V226" i="3"/>
  <c r="T226" i="3"/>
  <c r="P226" i="3"/>
  <c r="BI224" i="3"/>
  <c r="BH224" i="3"/>
  <c r="BG224" i="3"/>
  <c r="BF224" i="3"/>
  <c r="X224" i="3"/>
  <c r="V224" i="3"/>
  <c r="T224" i="3"/>
  <c r="P224" i="3"/>
  <c r="BI222" i="3"/>
  <c r="BH222" i="3"/>
  <c r="BG222" i="3"/>
  <c r="BF222" i="3"/>
  <c r="X222" i="3"/>
  <c r="V222" i="3"/>
  <c r="T222" i="3"/>
  <c r="P222" i="3"/>
  <c r="BK222" i="3" s="1"/>
  <c r="BI216" i="3"/>
  <c r="BH216" i="3"/>
  <c r="BG216" i="3"/>
  <c r="BF216" i="3"/>
  <c r="X216" i="3"/>
  <c r="V216" i="3"/>
  <c r="T216" i="3"/>
  <c r="P216" i="3"/>
  <c r="BK216" i="3" s="1"/>
  <c r="BI210" i="3"/>
  <c r="BH210" i="3"/>
  <c r="BG210" i="3"/>
  <c r="BF210" i="3"/>
  <c r="X210" i="3"/>
  <c r="V210" i="3"/>
  <c r="T210" i="3"/>
  <c r="P210" i="3"/>
  <c r="K210" i="3" s="1"/>
  <c r="BE210" i="3" s="1"/>
  <c r="BI202" i="3"/>
  <c r="BH202" i="3"/>
  <c r="BG202" i="3"/>
  <c r="BF202" i="3"/>
  <c r="X202" i="3"/>
  <c r="V202" i="3"/>
  <c r="T202" i="3"/>
  <c r="P202" i="3"/>
  <c r="BI200" i="3"/>
  <c r="BH200" i="3"/>
  <c r="BG200" i="3"/>
  <c r="BF200" i="3"/>
  <c r="X200" i="3"/>
  <c r="V200" i="3"/>
  <c r="T200" i="3"/>
  <c r="P200" i="3"/>
  <c r="K200" i="3" s="1"/>
  <c r="BE200" i="3" s="1"/>
  <c r="BI198" i="3"/>
  <c r="BH198" i="3"/>
  <c r="BG198" i="3"/>
  <c r="BF198" i="3"/>
  <c r="X198" i="3"/>
  <c r="V198" i="3"/>
  <c r="T198" i="3"/>
  <c r="P198" i="3"/>
  <c r="BI196" i="3"/>
  <c r="BH196" i="3"/>
  <c r="BG196" i="3"/>
  <c r="BF196" i="3"/>
  <c r="X196" i="3"/>
  <c r="V196" i="3"/>
  <c r="T196" i="3"/>
  <c r="P196" i="3"/>
  <c r="K196" i="3" s="1"/>
  <c r="BE196" i="3" s="1"/>
  <c r="BI194" i="3"/>
  <c r="BH194" i="3"/>
  <c r="BG194" i="3"/>
  <c r="BF194" i="3"/>
  <c r="X194" i="3"/>
  <c r="V194" i="3"/>
  <c r="T194" i="3"/>
  <c r="P194" i="3"/>
  <c r="BI192" i="3"/>
  <c r="BH192" i="3"/>
  <c r="BG192" i="3"/>
  <c r="BF192" i="3"/>
  <c r="X192" i="3"/>
  <c r="V192" i="3"/>
  <c r="T192" i="3"/>
  <c r="P192" i="3"/>
  <c r="K192" i="3" s="1"/>
  <c r="BE192" i="3" s="1"/>
  <c r="BI185" i="3"/>
  <c r="BH185" i="3"/>
  <c r="BG185" i="3"/>
  <c r="BF185" i="3"/>
  <c r="X185" i="3"/>
  <c r="V185" i="3"/>
  <c r="T185" i="3"/>
  <c r="P185" i="3"/>
  <c r="K185" i="3" s="1"/>
  <c r="BE185" i="3" s="1"/>
  <c r="BI184" i="3"/>
  <c r="BH184" i="3"/>
  <c r="BG184" i="3"/>
  <c r="BF184" i="3"/>
  <c r="X184" i="3"/>
  <c r="V184" i="3"/>
  <c r="T184" i="3"/>
  <c r="P184" i="3"/>
  <c r="BI181" i="3"/>
  <c r="BH181" i="3"/>
  <c r="BG181" i="3"/>
  <c r="BF181" i="3"/>
  <c r="X181" i="3"/>
  <c r="V181" i="3"/>
  <c r="T181" i="3"/>
  <c r="P181" i="3"/>
  <c r="BI179" i="3"/>
  <c r="BH179" i="3"/>
  <c r="BG179" i="3"/>
  <c r="BF179" i="3"/>
  <c r="X179" i="3"/>
  <c r="V179" i="3"/>
  <c r="T179" i="3"/>
  <c r="P179" i="3"/>
  <c r="BI177" i="3"/>
  <c r="BH177" i="3"/>
  <c r="BG177" i="3"/>
  <c r="BF177" i="3"/>
  <c r="X177" i="3"/>
  <c r="V177" i="3"/>
  <c r="T177" i="3"/>
  <c r="P177" i="3"/>
  <c r="BI167" i="3"/>
  <c r="BH167" i="3"/>
  <c r="BG167" i="3"/>
  <c r="BF167" i="3"/>
  <c r="X167" i="3"/>
  <c r="V167" i="3"/>
  <c r="T167" i="3"/>
  <c r="P167" i="3"/>
  <c r="BI165" i="3"/>
  <c r="BH165" i="3"/>
  <c r="BG165" i="3"/>
  <c r="BF165" i="3"/>
  <c r="X165" i="3"/>
  <c r="V165" i="3"/>
  <c r="T165" i="3"/>
  <c r="P165" i="3"/>
  <c r="BK165" i="3" s="1"/>
  <c r="BI159" i="3"/>
  <c r="BH159" i="3"/>
  <c r="BG159" i="3"/>
  <c r="BF159" i="3"/>
  <c r="X159" i="3"/>
  <c r="V159" i="3"/>
  <c r="T159" i="3"/>
  <c r="P159" i="3"/>
  <c r="BK159" i="3" s="1"/>
  <c r="BI158" i="3"/>
  <c r="BH158" i="3"/>
  <c r="BG158" i="3"/>
  <c r="BF158" i="3"/>
  <c r="X158" i="3"/>
  <c r="V158" i="3"/>
  <c r="T158" i="3"/>
  <c r="P158" i="3"/>
  <c r="BI156" i="3"/>
  <c r="BH156" i="3"/>
  <c r="BG156" i="3"/>
  <c r="BF156" i="3"/>
  <c r="X156" i="3"/>
  <c r="V156" i="3"/>
  <c r="T156" i="3"/>
  <c r="P156" i="3"/>
  <c r="BI154" i="3"/>
  <c r="BH154" i="3"/>
  <c r="BG154" i="3"/>
  <c r="BF154" i="3"/>
  <c r="X154" i="3"/>
  <c r="V154" i="3"/>
  <c r="T154" i="3"/>
  <c r="P154" i="3"/>
  <c r="BK154" i="3" s="1"/>
  <c r="BI150" i="3"/>
  <c r="BH150" i="3"/>
  <c r="BG150" i="3"/>
  <c r="BF150" i="3"/>
  <c r="X150" i="3"/>
  <c r="V150" i="3"/>
  <c r="T150" i="3"/>
  <c r="P150" i="3"/>
  <c r="BI148" i="3"/>
  <c r="BH148" i="3"/>
  <c r="BG148" i="3"/>
  <c r="BF148" i="3"/>
  <c r="X148" i="3"/>
  <c r="V148" i="3"/>
  <c r="T148" i="3"/>
  <c r="P148" i="3"/>
  <c r="BK148" i="3" s="1"/>
  <c r="BI146" i="3"/>
  <c r="BH146" i="3"/>
  <c r="BG146" i="3"/>
  <c r="BF146" i="3"/>
  <c r="X146" i="3"/>
  <c r="V146" i="3"/>
  <c r="T146" i="3"/>
  <c r="P146" i="3"/>
  <c r="BI140" i="3"/>
  <c r="BH140" i="3"/>
  <c r="BG140" i="3"/>
  <c r="BF140" i="3"/>
  <c r="X140" i="3"/>
  <c r="V140" i="3"/>
  <c r="T140" i="3"/>
  <c r="P140" i="3"/>
  <c r="K140" i="3" s="1"/>
  <c r="BE140" i="3" s="1"/>
  <c r="F133" i="3"/>
  <c r="F131" i="3"/>
  <c r="E129" i="3"/>
  <c r="BI116" i="3"/>
  <c r="BH116" i="3"/>
  <c r="BG116" i="3"/>
  <c r="BF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F91" i="3"/>
  <c r="F89" i="3"/>
  <c r="E87" i="3"/>
  <c r="J24" i="3"/>
  <c r="E24" i="3"/>
  <c r="J134" i="3" s="1"/>
  <c r="J23" i="3"/>
  <c r="J21" i="3"/>
  <c r="E21" i="3"/>
  <c r="J133" i="3" s="1"/>
  <c r="J20" i="3"/>
  <c r="J18" i="3"/>
  <c r="E18" i="3"/>
  <c r="F134" i="3" s="1"/>
  <c r="J17" i="3"/>
  <c r="J12" i="3"/>
  <c r="J131" i="3"/>
  <c r="E7" i="3"/>
  <c r="E127" i="3"/>
  <c r="K172" i="2"/>
  <c r="K99" i="2" s="1"/>
  <c r="K41" i="2"/>
  <c r="K40" i="2"/>
  <c r="BA95" i="1"/>
  <c r="K39" i="2"/>
  <c r="AZ95" i="1"/>
  <c r="J99" i="2"/>
  <c r="I99" i="2"/>
  <c r="BI171" i="2"/>
  <c r="BH171" i="2"/>
  <c r="BG171" i="2"/>
  <c r="BF171" i="2"/>
  <c r="X171" i="2"/>
  <c r="V171" i="2"/>
  <c r="T171" i="2"/>
  <c r="P171" i="2"/>
  <c r="BK171" i="2" s="1"/>
  <c r="BI170" i="2"/>
  <c r="BH170" i="2"/>
  <c r="BG170" i="2"/>
  <c r="BF170" i="2"/>
  <c r="X170" i="2"/>
  <c r="V170" i="2"/>
  <c r="T170" i="2"/>
  <c r="P170" i="2"/>
  <c r="BK170" i="2" s="1"/>
  <c r="BI169" i="2"/>
  <c r="BH169" i="2"/>
  <c r="BG169" i="2"/>
  <c r="BF169" i="2"/>
  <c r="X169" i="2"/>
  <c r="V169" i="2"/>
  <c r="T169" i="2"/>
  <c r="P169" i="2"/>
  <c r="BI168" i="2"/>
  <c r="BH168" i="2"/>
  <c r="BG168" i="2"/>
  <c r="BF168" i="2"/>
  <c r="X168" i="2"/>
  <c r="V168" i="2"/>
  <c r="T168" i="2"/>
  <c r="P168" i="2"/>
  <c r="K168" i="2" s="1"/>
  <c r="BE168" i="2" s="1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K165" i="2" s="1"/>
  <c r="BE165" i="2" s="1"/>
  <c r="BI163" i="2"/>
  <c r="BH163" i="2"/>
  <c r="BG163" i="2"/>
  <c r="BF163" i="2"/>
  <c r="X163" i="2"/>
  <c r="V163" i="2"/>
  <c r="T163" i="2"/>
  <c r="P163" i="2"/>
  <c r="BK163" i="2" s="1"/>
  <c r="BI161" i="2"/>
  <c r="BH161" i="2"/>
  <c r="BG161" i="2"/>
  <c r="BF161" i="2"/>
  <c r="X161" i="2"/>
  <c r="V161" i="2"/>
  <c r="T161" i="2"/>
  <c r="P161" i="2"/>
  <c r="K161" i="2" s="1"/>
  <c r="BE161" i="2" s="1"/>
  <c r="BI160" i="2"/>
  <c r="BH160" i="2"/>
  <c r="BG160" i="2"/>
  <c r="BF160" i="2"/>
  <c r="X160" i="2"/>
  <c r="V160" i="2"/>
  <c r="T160" i="2"/>
  <c r="P160" i="2"/>
  <c r="BK160" i="2" s="1"/>
  <c r="BI158" i="2"/>
  <c r="BH158" i="2"/>
  <c r="BG158" i="2"/>
  <c r="BF158" i="2"/>
  <c r="X158" i="2"/>
  <c r="V158" i="2"/>
  <c r="T158" i="2"/>
  <c r="P158" i="2"/>
  <c r="K158" i="2" s="1"/>
  <c r="BE158" i="2" s="1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K155" i="2" s="1"/>
  <c r="BE155" i="2" s="1"/>
  <c r="BI153" i="2"/>
  <c r="BH153" i="2"/>
  <c r="BG153" i="2"/>
  <c r="BF153" i="2"/>
  <c r="X153" i="2"/>
  <c r="V153" i="2"/>
  <c r="T153" i="2"/>
  <c r="P153" i="2"/>
  <c r="K153" i="2" s="1"/>
  <c r="BE153" i="2" s="1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K146" i="2" s="1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K137" i="2" s="1"/>
  <c r="BE137" i="2" s="1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K134" i="2" s="1"/>
  <c r="BE134" i="2" s="1"/>
  <c r="BI132" i="2"/>
  <c r="BH132" i="2"/>
  <c r="BG132" i="2"/>
  <c r="BF132" i="2"/>
  <c r="X132" i="2"/>
  <c r="V132" i="2"/>
  <c r="T132" i="2"/>
  <c r="P132" i="2"/>
  <c r="F125" i="2"/>
  <c r="F123" i="2"/>
  <c r="E121" i="2"/>
  <c r="BI108" i="2"/>
  <c r="BH108" i="2"/>
  <c r="BG108" i="2"/>
  <c r="BF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F91" i="2"/>
  <c r="F89" i="2"/>
  <c r="E87" i="2"/>
  <c r="J24" i="2"/>
  <c r="E24" i="2"/>
  <c r="J126" i="2" s="1"/>
  <c r="J23" i="2"/>
  <c r="J21" i="2"/>
  <c r="E21" i="2"/>
  <c r="J91" i="2" s="1"/>
  <c r="J20" i="2"/>
  <c r="J18" i="2"/>
  <c r="E18" i="2"/>
  <c r="F126" i="2" s="1"/>
  <c r="J17" i="2"/>
  <c r="J12" i="2"/>
  <c r="J123" i="2"/>
  <c r="E7" i="2"/>
  <c r="E119" i="2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R163" i="2"/>
  <c r="Q152" i="2"/>
  <c r="R148" i="2"/>
  <c r="Q135" i="2"/>
  <c r="Q168" i="2"/>
  <c r="R155" i="2"/>
  <c r="R144" i="2"/>
  <c r="R170" i="2"/>
  <c r="Q153" i="2"/>
  <c r="Q139" i="2"/>
  <c r="R132" i="2"/>
  <c r="Q169" i="2"/>
  <c r="Q160" i="2"/>
  <c r="R152" i="2"/>
  <c r="Q143" i="2"/>
  <c r="K139" i="2"/>
  <c r="BE139" i="2"/>
  <c r="K141" i="2"/>
  <c r="BE141" i="2" s="1"/>
  <c r="K144" i="2"/>
  <c r="BE144" i="2" s="1"/>
  <c r="Q291" i="3"/>
  <c r="R273" i="3"/>
  <c r="Q257" i="3"/>
  <c r="Q243" i="3"/>
  <c r="Q224" i="3"/>
  <c r="Q184" i="3"/>
  <c r="Q146" i="3"/>
  <c r="Q292" i="3"/>
  <c r="R285" i="3"/>
  <c r="R257" i="3"/>
  <c r="Q235" i="3"/>
  <c r="R200" i="3"/>
  <c r="Q181" i="3"/>
  <c r="R154" i="3"/>
  <c r="Q301" i="3"/>
  <c r="Q290" i="3"/>
  <c r="Q279" i="3"/>
  <c r="Q265" i="3"/>
  <c r="Q252" i="3"/>
  <c r="R222" i="3"/>
  <c r="R184" i="3"/>
  <c r="Q150" i="3"/>
  <c r="Q285" i="3"/>
  <c r="Q269" i="3"/>
  <c r="Q250" i="3"/>
  <c r="R216" i="3"/>
  <c r="Q200" i="3"/>
  <c r="R185" i="3"/>
  <c r="R165" i="3"/>
  <c r="Q154" i="3"/>
  <c r="K292" i="3"/>
  <c r="BE292" i="3" s="1"/>
  <c r="BK228" i="3"/>
  <c r="BK177" i="3"/>
  <c r="K252" i="3"/>
  <c r="BE252" i="3"/>
  <c r="BK226" i="3"/>
  <c r="BK181" i="3"/>
  <c r="BK254" i="3"/>
  <c r="BK179" i="3"/>
  <c r="R160" i="2"/>
  <c r="R153" i="2"/>
  <c r="R149" i="2"/>
  <c r="Q137" i="2"/>
  <c r="Q171" i="2"/>
  <c r="Q161" i="2"/>
  <c r="Q146" i="2"/>
  <c r="Q132" i="2"/>
  <c r="Q157" i="2"/>
  <c r="Q148" i="2"/>
  <c r="R134" i="2"/>
  <c r="Q170" i="2"/>
  <c r="Q165" i="2"/>
  <c r="R158" i="2"/>
  <c r="Q150" i="2"/>
  <c r="R139" i="2"/>
  <c r="BK132" i="2"/>
  <c r="BK157" i="2"/>
  <c r="BK135" i="2"/>
  <c r="K152" i="2"/>
  <c r="BE152" i="2" s="1"/>
  <c r="Q294" i="3"/>
  <c r="R279" i="3"/>
  <c r="Q267" i="3"/>
  <c r="R248" i="3"/>
  <c r="Q231" i="3"/>
  <c r="Q194" i="3"/>
  <c r="R177" i="3"/>
  <c r="Q300" i="3"/>
  <c r="R291" i="3"/>
  <c r="Q278" i="3"/>
  <c r="R243" i="3"/>
  <c r="R224" i="3"/>
  <c r="R194" i="3"/>
  <c r="R159" i="3"/>
  <c r="R146" i="3"/>
  <c r="R294" i="3"/>
  <c r="R281" i="3"/>
  <c r="R267" i="3"/>
  <c r="R261" i="3"/>
  <c r="Q248" i="3"/>
  <c r="R241" i="3"/>
  <c r="Q216" i="3"/>
  <c r="Q198" i="3"/>
  <c r="Q158" i="3"/>
  <c r="R293" i="3"/>
  <c r="Q273" i="3"/>
  <c r="R252" i="3"/>
  <c r="R231" i="3"/>
  <c r="R198" i="3"/>
  <c r="Q179" i="3"/>
  <c r="R158" i="3"/>
  <c r="K283" i="3"/>
  <c r="BE283" i="3"/>
  <c r="BK274" i="3"/>
  <c r="K246" i="3"/>
  <c r="BE246" i="3" s="1"/>
  <c r="BK293" i="3"/>
  <c r="BK167" i="3"/>
  <c r="K281" i="3"/>
  <c r="BE281" i="3" s="1"/>
  <c r="BK198" i="3"/>
  <c r="R169" i="2"/>
  <c r="Q158" i="2"/>
  <c r="R150" i="2"/>
  <c r="R141" i="2"/>
  <c r="R165" i="2"/>
  <c r="Q147" i="2"/>
  <c r="Q141" i="2"/>
  <c r="Q163" i="2"/>
  <c r="Q149" i="2"/>
  <c r="R137" i="2"/>
  <c r="R171" i="2"/>
  <c r="R168" i="2"/>
  <c r="Q155" i="2"/>
  <c r="Q144" i="2"/>
  <c r="K151" i="2"/>
  <c r="BE151" i="2"/>
  <c r="K148" i="2"/>
  <c r="BE148" i="2" s="1"/>
  <c r="BK150" i="2"/>
  <c r="Q287" i="3"/>
  <c r="R269" i="3"/>
  <c r="Q254" i="3"/>
  <c r="R235" i="3"/>
  <c r="R202" i="3"/>
  <c r="Q148" i="3"/>
  <c r="Q293" i="3"/>
  <c r="Q288" i="3"/>
  <c r="Q283" i="3"/>
  <c r="R250" i="3"/>
  <c r="R228" i="3"/>
  <c r="Q196" i="3"/>
  <c r="Q165" i="3"/>
  <c r="R150" i="3"/>
  <c r="R297" i="3"/>
  <c r="R288" i="3"/>
  <c r="R274" i="3"/>
  <c r="Q263" i="3"/>
  <c r="R226" i="3"/>
  <c r="Q202" i="3"/>
  <c r="R181" i="3"/>
  <c r="R148" i="3"/>
  <c r="Q281" i="3"/>
  <c r="R271" i="3"/>
  <c r="R246" i="3"/>
  <c r="Q210" i="3"/>
  <c r="Q192" i="3"/>
  <c r="Q167" i="3"/>
  <c r="R156" i="3"/>
  <c r="K301" i="3"/>
  <c r="BE301" i="3" s="1"/>
  <c r="BK202" i="3"/>
  <c r="BK184" i="3"/>
  <c r="BK146" i="3"/>
  <c r="BK288" i="3"/>
  <c r="K235" i="3"/>
  <c r="BE235" i="3"/>
  <c r="BK294" i="3"/>
  <c r="K273" i="3"/>
  <c r="BE273" i="3" s="1"/>
  <c r="K156" i="3"/>
  <c r="BE156" i="3" s="1"/>
  <c r="R167" i="2"/>
  <c r="R151" i="2"/>
  <c r="R143" i="2"/>
  <c r="Q134" i="2"/>
  <c r="Q167" i="2"/>
  <c r="Q151" i="2"/>
  <c r="R135" i="2"/>
  <c r="R161" i="2"/>
  <c r="R146" i="2"/>
  <c r="AU94" i="1"/>
  <c r="R157" i="2"/>
  <c r="R147" i="2"/>
  <c r="BK169" i="2"/>
  <c r="K149" i="2"/>
  <c r="BE149" i="2" s="1"/>
  <c r="K143" i="2"/>
  <c r="BE143" i="2"/>
  <c r="BK147" i="2"/>
  <c r="R290" i="3"/>
  <c r="Q274" i="3"/>
  <c r="R263" i="3"/>
  <c r="Q246" i="3"/>
  <c r="Q228" i="3"/>
  <c r="R179" i="3"/>
  <c r="R301" i="3"/>
  <c r="Q297" i="3"/>
  <c r="R287" i="3"/>
  <c r="Q261" i="3"/>
  <c r="Q241" i="3"/>
  <c r="Q222" i="3"/>
  <c r="Q185" i="3"/>
  <c r="Q156" i="3"/>
  <c r="R140" i="3"/>
  <c r="R292" i="3"/>
  <c r="R283" i="3"/>
  <c r="Q271" i="3"/>
  <c r="R254" i="3"/>
  <c r="R210" i="3"/>
  <c r="R192" i="3"/>
  <c r="R167" i="3"/>
  <c r="R300" i="3"/>
  <c r="R278" i="3"/>
  <c r="R265" i="3"/>
  <c r="Q226" i="3"/>
  <c r="R196" i="3"/>
  <c r="Q177" i="3"/>
  <c r="Q159" i="3"/>
  <c r="Q140" i="3"/>
  <c r="K290" i="3"/>
  <c r="BE290" i="3"/>
  <c r="BK194" i="3"/>
  <c r="BK150" i="3"/>
  <c r="K231" i="3"/>
  <c r="BE231" i="3"/>
  <c r="BK279" i="3"/>
  <c r="K158" i="3"/>
  <c r="BE158" i="3" s="1"/>
  <c r="BK224" i="3"/>
  <c r="Q131" i="2" l="1"/>
  <c r="I98" i="2"/>
  <c r="Q139" i="3"/>
  <c r="V195" i="3"/>
  <c r="X221" i="3"/>
  <c r="X245" i="3"/>
  <c r="R245" i="3"/>
  <c r="J101" i="3"/>
  <c r="X256" i="3"/>
  <c r="T262" i="3"/>
  <c r="Q262" i="3"/>
  <c r="I103" i="3"/>
  <c r="T289" i="3"/>
  <c r="R289" i="3"/>
  <c r="J104" i="3"/>
  <c r="X299" i="3"/>
  <c r="X298" i="3" s="1"/>
  <c r="T131" i="2"/>
  <c r="T130" i="2" s="1"/>
  <c r="T129" i="2" s="1"/>
  <c r="AW95" i="1" s="1"/>
  <c r="R131" i="2"/>
  <c r="R130" i="2" s="1"/>
  <c r="R129" i="2" s="1"/>
  <c r="J96" i="2" s="1"/>
  <c r="K32" i="2" s="1"/>
  <c r="AT95" i="1" s="1"/>
  <c r="T139" i="3"/>
  <c r="R139" i="3"/>
  <c r="R195" i="3"/>
  <c r="J99" i="3" s="1"/>
  <c r="X131" i="2"/>
  <c r="X130" i="2"/>
  <c r="X129" i="2" s="1"/>
  <c r="X139" i="3"/>
  <c r="T195" i="3"/>
  <c r="Q195" i="3"/>
  <c r="I99" i="3" s="1"/>
  <c r="V221" i="3"/>
  <c r="Q221" i="3"/>
  <c r="I100" i="3"/>
  <c r="T245" i="3"/>
  <c r="Q245" i="3"/>
  <c r="I101" i="3"/>
  <c r="T256" i="3"/>
  <c r="Q256" i="3"/>
  <c r="I102" i="3"/>
  <c r="R256" i="3"/>
  <c r="J102" i="3"/>
  <c r="V262" i="3"/>
  <c r="R262" i="3"/>
  <c r="J103" i="3" s="1"/>
  <c r="V289" i="3"/>
  <c r="Q289" i="3"/>
  <c r="I104" i="3"/>
  <c r="T299" i="3"/>
  <c r="T298" i="3"/>
  <c r="Q299" i="3"/>
  <c r="I107" i="3"/>
  <c r="V131" i="2"/>
  <c r="V130" i="2" s="1"/>
  <c r="V129" i="2" s="1"/>
  <c r="V139" i="3"/>
  <c r="X195" i="3"/>
  <c r="T221" i="3"/>
  <c r="R221" i="3"/>
  <c r="J100" i="3" s="1"/>
  <c r="V245" i="3"/>
  <c r="BK256" i="3"/>
  <c r="K256" i="3"/>
  <c r="K102" i="3" s="1"/>
  <c r="V256" i="3"/>
  <c r="X262" i="3"/>
  <c r="X289" i="3"/>
  <c r="V299" i="3"/>
  <c r="V298" i="3"/>
  <c r="R299" i="3"/>
  <c r="R298" i="3"/>
  <c r="J106" i="3" s="1"/>
  <c r="AW97" i="1"/>
  <c r="Q296" i="3"/>
  <c r="I105" i="3"/>
  <c r="R296" i="3"/>
  <c r="J105" i="3" s="1"/>
  <c r="J89" i="3"/>
  <c r="J92" i="3"/>
  <c r="E85" i="3"/>
  <c r="F92" i="3"/>
  <c r="J91" i="3"/>
  <c r="J92" i="2"/>
  <c r="J125" i="2"/>
  <c r="E85" i="2"/>
  <c r="F92" i="2"/>
  <c r="J89" i="2"/>
  <c r="BK149" i="2"/>
  <c r="BK143" i="2"/>
  <c r="BK168" i="2"/>
  <c r="BK152" i="2"/>
  <c r="BK141" i="2"/>
  <c r="K147" i="2"/>
  <c r="BE147" i="2" s="1"/>
  <c r="K163" i="2"/>
  <c r="BE163" i="2" s="1"/>
  <c r="K257" i="3"/>
  <c r="BE257" i="3" s="1"/>
  <c r="K202" i="3"/>
  <c r="BE202" i="3" s="1"/>
  <c r="F41" i="2"/>
  <c r="BF95" i="1" s="1"/>
  <c r="K274" i="3"/>
  <c r="BE274" i="3" s="1"/>
  <c r="K294" i="3"/>
  <c r="BE294" i="3" s="1"/>
  <c r="BK196" i="3"/>
  <c r="K261" i="3"/>
  <c r="BE261" i="3"/>
  <c r="K38" i="2"/>
  <c r="AY95" i="1"/>
  <c r="BK235" i="3"/>
  <c r="K279" i="3"/>
  <c r="BE279" i="3" s="1"/>
  <c r="BK301" i="3"/>
  <c r="K265" i="3"/>
  <c r="BE265" i="3"/>
  <c r="K254" i="3"/>
  <c r="BE254" i="3"/>
  <c r="F39" i="2"/>
  <c r="BD95" i="1"/>
  <c r="F41" i="3"/>
  <c r="BF96" i="1"/>
  <c r="BK139" i="2"/>
  <c r="BK137" i="2"/>
  <c r="K160" i="2"/>
  <c r="BE160" i="2"/>
  <c r="BK151" i="2"/>
  <c r="BK134" i="2"/>
  <c r="BK158" i="2"/>
  <c r="K150" i="2"/>
  <c r="BE150" i="2" s="1"/>
  <c r="K177" i="3"/>
  <c r="BE177" i="3"/>
  <c r="BK273" i="3"/>
  <c r="BK292" i="3"/>
  <c r="BK283" i="3"/>
  <c r="K179" i="3"/>
  <c r="BE179" i="3"/>
  <c r="BK241" i="3"/>
  <c r="K288" i="3"/>
  <c r="BE288" i="3"/>
  <c r="BK231" i="3"/>
  <c r="BK200" i="3"/>
  <c r="F40" i="2"/>
  <c r="BE95" i="1"/>
  <c r="AY97" i="1"/>
  <c r="F38" i="3"/>
  <c r="BC96" i="1" s="1"/>
  <c r="BD97" i="1"/>
  <c r="BK161" i="2"/>
  <c r="BK153" i="2"/>
  <c r="K146" i="2"/>
  <c r="BE146" i="2" s="1"/>
  <c r="BK148" i="2"/>
  <c r="K135" i="2"/>
  <c r="BE135" i="2"/>
  <c r="BK155" i="2"/>
  <c r="BK165" i="2"/>
  <c r="BK210" i="3"/>
  <c r="BK195" i="3"/>
  <c r="K195" i="3" s="1"/>
  <c r="K99" i="3" s="1"/>
  <c r="BK291" i="3"/>
  <c r="K150" i="3"/>
  <c r="BE150" i="3" s="1"/>
  <c r="BK158" i="3"/>
  <c r="K224" i="3"/>
  <c r="BE224" i="3"/>
  <c r="BK278" i="3"/>
  <c r="K165" i="3"/>
  <c r="BE165" i="3" s="1"/>
  <c r="K148" i="3"/>
  <c r="BE148" i="3" s="1"/>
  <c r="K167" i="3"/>
  <c r="BE167" i="3" s="1"/>
  <c r="K216" i="3"/>
  <c r="BE216" i="3" s="1"/>
  <c r="K250" i="3"/>
  <c r="BE250" i="3" s="1"/>
  <c r="BK140" i="3"/>
  <c r="BK246" i="3"/>
  <c r="K154" i="3"/>
  <c r="BE154" i="3"/>
  <c r="K159" i="3"/>
  <c r="BE159" i="3" s="1"/>
  <c r="K181" i="3"/>
  <c r="BE181" i="3"/>
  <c r="K222" i="3"/>
  <c r="BE222" i="3" s="1"/>
  <c r="K263" i="3"/>
  <c r="BE263" i="3"/>
  <c r="BE97" i="1"/>
  <c r="K38" i="3"/>
  <c r="AY96" i="1"/>
  <c r="K170" i="2"/>
  <c r="BE170" i="2"/>
  <c r="K132" i="2"/>
  <c r="BE132" i="2"/>
  <c r="K157" i="2"/>
  <c r="BE157" i="2"/>
  <c r="K171" i="2"/>
  <c r="BE171" i="2"/>
  <c r="BK144" i="2"/>
  <c r="K167" i="2"/>
  <c r="BE167" i="2"/>
  <c r="K169" i="2"/>
  <c r="BE169" i="2" s="1"/>
  <c r="K226" i="3"/>
  <c r="BE226" i="3"/>
  <c r="BK281" i="3"/>
  <c r="BK252" i="3"/>
  <c r="K146" i="3"/>
  <c r="BE146" i="3"/>
  <c r="K198" i="3"/>
  <c r="BE198" i="3" s="1"/>
  <c r="BK267" i="3"/>
  <c r="K293" i="3"/>
  <c r="BE293" i="3"/>
  <c r="BK287" i="3"/>
  <c r="BK297" i="3"/>
  <c r="BK296" i="3"/>
  <c r="K296" i="3"/>
  <c r="K105" i="3" s="1"/>
  <c r="BK156" i="3"/>
  <c r="BK192" i="3"/>
  <c r="K228" i="3"/>
  <c r="BE228" i="3" s="1"/>
  <c r="BK269" i="3"/>
  <c r="K285" i="3"/>
  <c r="BE285" i="3"/>
  <c r="BK248" i="3"/>
  <c r="K184" i="3"/>
  <c r="BE184" i="3"/>
  <c r="F38" i="2"/>
  <c r="BC95" i="1" s="1"/>
  <c r="K271" i="3"/>
  <c r="BE271" i="3"/>
  <c r="BK290" i="3"/>
  <c r="BK185" i="3"/>
  <c r="K243" i="3"/>
  <c r="BE243" i="3"/>
  <c r="K194" i="3"/>
  <c r="BE194" i="3" s="1"/>
  <c r="BK300" i="3"/>
  <c r="BC97" i="1"/>
  <c r="BF97" i="1"/>
  <c r="F39" i="3"/>
  <c r="BD96" i="1"/>
  <c r="F40" i="3"/>
  <c r="BE96" i="1" s="1"/>
  <c r="R138" i="3" l="1"/>
  <c r="R137" i="3" s="1"/>
  <c r="J96" i="3" s="1"/>
  <c r="K32" i="3" s="1"/>
  <c r="AT96" i="1" s="1"/>
  <c r="AT97" i="1"/>
  <c r="V138" i="3"/>
  <c r="V137" i="3"/>
  <c r="X138" i="3"/>
  <c r="X137" i="3" s="1"/>
  <c r="T138" i="3"/>
  <c r="T137" i="3"/>
  <c r="AW96" i="1" s="1"/>
  <c r="AW94" i="1" s="1"/>
  <c r="Q138" i="3"/>
  <c r="J97" i="2"/>
  <c r="Q130" i="2"/>
  <c r="Q129" i="2"/>
  <c r="I96" i="2"/>
  <c r="K31" i="2" s="1"/>
  <c r="AS95" i="1" s="1"/>
  <c r="I98" i="3"/>
  <c r="J107" i="3"/>
  <c r="Q298" i="3"/>
  <c r="I106" i="3" s="1"/>
  <c r="J98" i="2"/>
  <c r="J98" i="3"/>
  <c r="BK139" i="3"/>
  <c r="K139" i="3"/>
  <c r="K98" i="3" s="1"/>
  <c r="BK221" i="3"/>
  <c r="K221" i="3"/>
  <c r="K100" i="3"/>
  <c r="BK245" i="3"/>
  <c r="K245" i="3" s="1"/>
  <c r="K101" i="3" s="1"/>
  <c r="BK299" i="3"/>
  <c r="K299" i="3" s="1"/>
  <c r="K107" i="3" s="1"/>
  <c r="BK131" i="2"/>
  <c r="K131" i="2" s="1"/>
  <c r="K98" i="2" s="1"/>
  <c r="BK262" i="3"/>
  <c r="K262" i="3" s="1"/>
  <c r="K103" i="3" s="1"/>
  <c r="BK289" i="3"/>
  <c r="K289" i="3"/>
  <c r="K104" i="3" s="1"/>
  <c r="BD94" i="1"/>
  <c r="AZ94" i="1" s="1"/>
  <c r="BC94" i="1"/>
  <c r="AY94" i="1" s="1"/>
  <c r="AK35" i="1" s="1"/>
  <c r="BE94" i="1"/>
  <c r="W37" i="1" s="1"/>
  <c r="BF94" i="1"/>
  <c r="W38" i="1" s="1"/>
  <c r="Q137" i="3" l="1"/>
  <c r="I96" i="3"/>
  <c r="K31" i="3" s="1"/>
  <c r="AS96" i="1" s="1"/>
  <c r="BK138" i="3"/>
  <c r="K138" i="3"/>
  <c r="K97" i="3" s="1"/>
  <c r="BK298" i="3"/>
  <c r="K298" i="3" s="1"/>
  <c r="K106" i="3" s="1"/>
  <c r="I97" i="2"/>
  <c r="J97" i="3"/>
  <c r="AS97" i="1"/>
  <c r="BK130" i="2"/>
  <c r="K130" i="2"/>
  <c r="K97" i="2" s="1"/>
  <c r="I97" i="3"/>
  <c r="AT94" i="1"/>
  <c r="AK28" i="1" s="1"/>
  <c r="W36" i="1"/>
  <c r="BA94" i="1"/>
  <c r="W35" i="1"/>
  <c r="BK137" i="3" l="1"/>
  <c r="K137" i="3"/>
  <c r="K96" i="3"/>
  <c r="K30" i="3"/>
  <c r="K116" i="3" s="1"/>
  <c r="BE116" i="3" s="1"/>
  <c r="F37" i="3" s="1"/>
  <c r="BB96" i="1" s="1"/>
  <c r="BK129" i="2"/>
  <c r="K129" i="2"/>
  <c r="K96" i="2"/>
  <c r="K30" i="2"/>
  <c r="AS94" i="1"/>
  <c r="AK27" i="1" s="1"/>
  <c r="K108" i="2"/>
  <c r="K102" i="2"/>
  <c r="K110" i="2" s="1"/>
  <c r="BE108" i="2" l="1"/>
  <c r="F37" i="2" s="1"/>
  <c r="BB95" i="1" s="1"/>
  <c r="K33" i="2"/>
  <c r="AG97" i="1"/>
  <c r="K110" i="3"/>
  <c r="K118" i="3" s="1"/>
  <c r="K37" i="3"/>
  <c r="AX96" i="1" s="1"/>
  <c r="AV96" i="1" s="1"/>
  <c r="AX97" i="1"/>
  <c r="AV97" i="1" s="1"/>
  <c r="K34" i="2"/>
  <c r="AG95" i="1"/>
  <c r="K33" i="3" l="1"/>
  <c r="AN97" i="1"/>
  <c r="BB97" i="1"/>
  <c r="BB94" i="1" s="1"/>
  <c r="AX94" i="1" s="1"/>
  <c r="AV94" i="1" s="1"/>
  <c r="K34" i="3"/>
  <c r="AG96" i="1" s="1"/>
  <c r="AN96" i="1" s="1"/>
  <c r="K37" i="2"/>
  <c r="AX95" i="1"/>
  <c r="AV95" i="1" s="1"/>
  <c r="AN95" i="1" s="1"/>
  <c r="K43" i="2" l="1"/>
  <c r="K43" i="3"/>
  <c r="AG94" i="1"/>
  <c r="AG103" i="1" s="1"/>
  <c r="CD103" i="1" s="1"/>
  <c r="AN94" i="1" l="1"/>
  <c r="AV103" i="1"/>
  <c r="BY103" i="1" s="1"/>
  <c r="AK26" i="1"/>
  <c r="AG100" i="1"/>
  <c r="AV100" i="1" s="1"/>
  <c r="BY100" i="1" s="1"/>
  <c r="AG102" i="1"/>
  <c r="AV102" i="1" s="1"/>
  <c r="BY102" i="1" s="1"/>
  <c r="AG101" i="1"/>
  <c r="AV101" i="1" s="1"/>
  <c r="BY101" i="1" s="1"/>
  <c r="CD102" i="1" l="1"/>
  <c r="CD100" i="1"/>
  <c r="CD101" i="1"/>
  <c r="AK34" i="1"/>
  <c r="AN103" i="1"/>
  <c r="AN101" i="1"/>
  <c r="AN102" i="1"/>
  <c r="AN100" i="1"/>
  <c r="AG99" i="1"/>
  <c r="AK29" i="1"/>
  <c r="AK31" i="1"/>
  <c r="AK40" i="1" l="1"/>
  <c r="AN99" i="1"/>
  <c r="AN105" i="1" s="1"/>
  <c r="W34" i="1"/>
  <c r="AG105" i="1"/>
</calcChain>
</file>

<file path=xl/sharedStrings.xml><?xml version="1.0" encoding="utf-8"?>
<sst xmlns="http://schemas.openxmlformats.org/spreadsheetml/2006/main" count="2766" uniqueCount="587">
  <si>
    <t>Export Komplet</t>
  </si>
  <si>
    <t/>
  </si>
  <si>
    <t>2.0</t>
  </si>
  <si>
    <t>ZAMOK</t>
  </si>
  <si>
    <t>False</t>
  </si>
  <si>
    <t>True</t>
  </si>
  <si>
    <t>{ee8a0fb6-704a-404c-860b-14364db475ec}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</si>
  <si>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</si>
  <si>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</si>
  <si>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</si>
  <si>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</si>
  <si>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</si>
  <si>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</si>
  <si>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</si>
  <si>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</si>
  <si>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</si>
  <si>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</si>
  <si>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</si>
  <si>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Schody na Větru - oprava</t>
  </si>
  <si>
    <t>KSO:</t>
  </si>
  <si>
    <t>CC-CZ:</t>
  </si>
  <si>
    <t>Místo:</t>
  </si>
  <si>
    <t>Lanškroun</t>
  </si>
  <si>
    <t>Datum:</t>
  </si>
  <si>
    <t>13. 7. 2023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</si>
  <si>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</si>
  <si>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</si>
  <si>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</si>
  <si>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</si>
  <si>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</si>
  <si>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</si>
  <si>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</si>
  <si>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</si>
  <si>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</si>
  <si>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</si>
  <si>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</si>
  <si>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</si>
  <si>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</si>
  <si>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</si>
  <si>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</si>
  <si>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</si>
  <si>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</si>
  <si>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</si>
  <si>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</si>
  <si>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</si>
  <si>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</si>
  <si>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</si>
  <si>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</si>
  <si>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</si>
  <si>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</si>
  <si>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</si>
  <si>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</si>
  <si>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</si>
  <si>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</si>
  <si>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</si>
  <si>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</si>
  <si>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</si>
  <si>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</si>
  <si>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</si>
  <si>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</si>
  <si>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</si>
  <si>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</si>
  <si>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</si>
  <si>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</si>
  <si>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</si>
  <si>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</si>
  <si>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</si>
  <si>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</si>
  <si>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</si>
  <si>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</si>
  <si>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</si>
  <si>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</si>
  <si>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</si>
  <si>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</si>
  <si>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</si>
  <si>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</si>
  <si>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</si>
  <si>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</si>
  <si>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</si>
  <si>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</si>
  <si>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</si>
  <si>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</si>
  <si>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</si>
  <si>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</si>
  <si>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</si>
  <si>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</si>
  <si>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2023-01-1</t>
  </si>
  <si>
    <t>SO-01 Schody-oprava</t>
  </si>
  <si>
    <t>STA</t>
  </si>
  <si>
    <t>1</t>
  </si>
  <si>
    <t>{165d18dc-13d5-4510-bd63-0b982e3e8dda}</t>
  </si>
  <si>
    <t>2</t>
  </si>
  <si>
    <t>2023-01-2</t>
  </si>
  <si>
    <t>SO-02 Opěrné zídky a chodníky</t>
  </si>
  <si>
    <t>{a74ae9e3-7386-435e-96b4-0f92f0906399}</t>
  </si>
  <si>
    <t>2023-01-3</t>
  </si>
  <si>
    <t>SO-03 Vegetační úpravy</t>
  </si>
  <si>
    <t>{c6ae1cec-5f01-4c38-aad3-344699217628}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</si>
  <si>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</si>
  <si>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</si>
  <si>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</si>
  <si>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</si>
  <si>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</si>
  <si>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</si>
  <si>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</si>
  <si>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</si>
  <si>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</si>
  <si>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</si>
  <si>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</si>
  <si>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2023-01-1 - SO-01 Schody-oprava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</si>
  <si>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</si>
  <si>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</si>
  <si>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</si>
  <si>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</si>
  <si>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</si>
  <si>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</si>
  <si>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</si>
  <si>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</si>
  <si>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PSV - Práce a dodávky PSV</t>
  </si>
  <si>
    <t xml:space="preserve">    767 - Konstrukce zámečnické</t>
  </si>
  <si>
    <t>M - Práce a dodávky M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</si>
  <si>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</si>
  <si>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</si>
  <si>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</si>
  <si>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</si>
  <si>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</si>
  <si>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</si>
  <si>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</si>
  <si>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</si>
  <si>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</si>
  <si>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</si>
  <si>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</si>
  <si>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</si>
  <si>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</si>
  <si>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</si>
  <si>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</si>
  <si>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</si>
  <si>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</si>
  <si>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</si>
  <si>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</si>
  <si>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</si>
  <si>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</si>
  <si>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</si>
  <si>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</si>
  <si>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</si>
  <si>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</si>
  <si>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</si>
  <si>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</si>
  <si>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</si>
  <si>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</si>
  <si>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</si>
  <si>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</si>
  <si>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</si>
  <si>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767161811</t>
  </si>
  <si>
    <t>Demontáž zábradlí rovného rozebíratelného hmotnosti 1 m zábradlí do 20 kg do suti</t>
  </si>
  <si>
    <t>m</t>
  </si>
  <si>
    <t>16</t>
  </si>
  <si>
    <t>-1583961255</t>
  </si>
  <si>
    <t>VV</t>
  </si>
  <si>
    <t>25</t>
  </si>
  <si>
    <t>767161850</t>
  </si>
  <si>
    <t>Demontáž madel rovných do suti</t>
  </si>
  <si>
    <t>-1404118615</t>
  </si>
  <si>
    <t>3</t>
  </si>
  <si>
    <t>767163121</t>
  </si>
  <si>
    <t>Montáž přímého kovového zábradlí z dílců do betonu v rovině</t>
  </si>
  <si>
    <t>-1168035943</t>
  </si>
  <si>
    <t>"opěrná zídka u komunikace" 5,0+1,3</t>
  </si>
  <si>
    <t>4</t>
  </si>
  <si>
    <t>M</t>
  </si>
  <si>
    <t>RMAT0003</t>
  </si>
  <si>
    <t>zábradlí - kulatý sloupek Tr40 a madlo ve dvou úrovních-povrchová úprava pozinkovat</t>
  </si>
  <si>
    <t>32</t>
  </si>
  <si>
    <t>320684633</t>
  </si>
  <si>
    <t>6,3+24,51</t>
  </si>
  <si>
    <t>5</t>
  </si>
  <si>
    <t>767163211</t>
  </si>
  <si>
    <t>Montáž přímého kovového zábradlí z dílců do ocelové konstrukce na schodišti</t>
  </si>
  <si>
    <t>-584665702</t>
  </si>
  <si>
    <t>"zábradlí podél schodiště"5,36+6,85+12,3</t>
  </si>
  <si>
    <t>6</t>
  </si>
  <si>
    <t>767210111</t>
  </si>
  <si>
    <t>Montáž schodnic ocelových rovných podepřených</t>
  </si>
  <si>
    <t>2136282742</t>
  </si>
  <si>
    <t>(0,4+2,012+1,5+2,348+1,2+2,348+1,2+2,32+0,3)*2</t>
  </si>
  <si>
    <t>7</t>
  </si>
  <si>
    <t>13010822</t>
  </si>
  <si>
    <t>ocel profilová jakost S235JR (11 375) průřez U (UPN) 160+ povrch.úprava pozink.</t>
  </si>
  <si>
    <t>t</t>
  </si>
  <si>
    <t>-1168230035</t>
  </si>
  <si>
    <t>8</t>
  </si>
  <si>
    <t>767211313</t>
  </si>
  <si>
    <t>Montáž venkovního kovového schodiště rovného kotveného do betonu</t>
  </si>
  <si>
    <t>1340083781</t>
  </si>
  <si>
    <t>2,012+2,348+2,348+2,32</t>
  </si>
  <si>
    <t>9</t>
  </si>
  <si>
    <t>RMAT0004</t>
  </si>
  <si>
    <t>schodiště venkovní přímé-7stupňů z pororoštu 300/150, bez zábradlí</t>
  </si>
  <si>
    <t>kus</t>
  </si>
  <si>
    <t>262910184</t>
  </si>
  <si>
    <t>10</t>
  </si>
  <si>
    <t>RMAT00041</t>
  </si>
  <si>
    <t>schodiště venkovní přímé-6stupňů z pororoštu 300/150, bez zábradlí</t>
  </si>
  <si>
    <t>-575491912</t>
  </si>
  <si>
    <t>11</t>
  </si>
  <si>
    <t>RMAT00042</t>
  </si>
  <si>
    <t>podesta venkovní - š.1,2m délky 1,8m z pororoštu, bez zábradlí</t>
  </si>
  <si>
    <t>2109829448</t>
  </si>
  <si>
    <t>12</t>
  </si>
  <si>
    <t>RMAT00043</t>
  </si>
  <si>
    <t>podesta venkovní - š.1,2m délky 1,5m z pororoštu, bez zábradlí</t>
  </si>
  <si>
    <t>741183667</t>
  </si>
  <si>
    <t>13</t>
  </si>
  <si>
    <t>767211801</t>
  </si>
  <si>
    <t>Demontáž schodišťových stupňů z kompozitních pochůzných roštů</t>
  </si>
  <si>
    <t>-823078739</t>
  </si>
  <si>
    <t>14</t>
  </si>
  <si>
    <t>767220191</t>
  </si>
  <si>
    <t>Příplatek k montáži zábradlí z trubek za vytvoření ohybu</t>
  </si>
  <si>
    <t>605581459</t>
  </si>
  <si>
    <t>767221801</t>
  </si>
  <si>
    <t>Demontáž zábradlí z kompozitů</t>
  </si>
  <si>
    <t>1237363806</t>
  </si>
  <si>
    <t>767250113</t>
  </si>
  <si>
    <t>Montáž ocelových podest svařováním</t>
  </si>
  <si>
    <t>m2</t>
  </si>
  <si>
    <t>1064334998</t>
  </si>
  <si>
    <t>1,2*(0,4+1,5+1,2+1,2)</t>
  </si>
  <si>
    <t>17</t>
  </si>
  <si>
    <t>767591801</t>
  </si>
  <si>
    <t>Demontáž podlah nebo podest z kompozitních pochůzných roštů</t>
  </si>
  <si>
    <t>-1582931090</t>
  </si>
  <si>
    <t>1,0*(1,0+1,0+3,0)</t>
  </si>
  <si>
    <t>18</t>
  </si>
  <si>
    <t>767991001</t>
  </si>
  <si>
    <t>Montáž pomocné nebo nosné konstrukce z kompozitních profilů o hm do 1 kg/m</t>
  </si>
  <si>
    <t>-1335496460</t>
  </si>
  <si>
    <t>19</t>
  </si>
  <si>
    <t>63126108.1</t>
  </si>
  <si>
    <t>profil plech tl.10mm-150/115-2ks,209/100-1ks</t>
  </si>
  <si>
    <t>429071750</t>
  </si>
  <si>
    <t>2*1,02 'Přepočtené koeficientem množství</t>
  </si>
  <si>
    <t>20</t>
  </si>
  <si>
    <t>767991002</t>
  </si>
  <si>
    <t>Montáž pomocné nebo nosné konstrukce z kompozitních profilů o hm přes 1 do 2,5 kg/m</t>
  </si>
  <si>
    <t>1644678846</t>
  </si>
  <si>
    <t>63126109.1</t>
  </si>
  <si>
    <t>profil L 50x50/5mm-12ks</t>
  </si>
  <si>
    <t>-1877091281</t>
  </si>
  <si>
    <t>1*1,02 'Přepočtené koeficientem množství</t>
  </si>
  <si>
    <t>22</t>
  </si>
  <si>
    <t>767991003</t>
  </si>
  <si>
    <t>Montáž pomocné nebo nosné konstrukce z kompozitních profilů o hm přes 2,5 do 5 kg/m</t>
  </si>
  <si>
    <t>1329771545</t>
  </si>
  <si>
    <t>"konzola U80dl.0,5m"0,5*12</t>
  </si>
  <si>
    <t>23</t>
  </si>
  <si>
    <t>63126105.1</t>
  </si>
  <si>
    <t>profilí U 80-dl.0,5m-12ks</t>
  </si>
  <si>
    <t>1952715665</t>
  </si>
  <si>
    <t>6*1,02 'Přepočtené koeficientem množství</t>
  </si>
  <si>
    <t>24</t>
  </si>
  <si>
    <t>767991005</t>
  </si>
  <si>
    <t>Montáž pomocné nebo nosné konstrukce z kompozitních profilů o hm přes 10 kg/m</t>
  </si>
  <si>
    <t>1050642032</t>
  </si>
  <si>
    <t>RMAT0005</t>
  </si>
  <si>
    <t>profil - žlábek pororošt š.240 délky13bm</t>
  </si>
  <si>
    <t>775880524</t>
  </si>
  <si>
    <t>26</t>
  </si>
  <si>
    <t>767991801</t>
  </si>
  <si>
    <t>Demontáž pomocné nebo nosné konstrukce z kompozitních profilů</t>
  </si>
  <si>
    <t>kg</t>
  </si>
  <si>
    <t>-1309550111</t>
  </si>
  <si>
    <t>27</t>
  </si>
  <si>
    <t>767996701</t>
  </si>
  <si>
    <t>Demontáž atypických zámečnických konstrukcí řezáním hm jednotlivých dílů do 50 kg</t>
  </si>
  <si>
    <t>1386763386</t>
  </si>
  <si>
    <t>28</t>
  </si>
  <si>
    <t>998767101</t>
  </si>
  <si>
    <t>Přesun hmot tonážní pro zámečnické konstrukce v objektech v do 6 m</t>
  </si>
  <si>
    <t>-1681031952</t>
  </si>
  <si>
    <t>Práce a dodávky M</t>
  </si>
  <si>
    <t>2023-01-2 - SO-02 Opěrné zídky a chodníky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</si>
  <si>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</si>
  <si>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</si>
  <si>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</si>
  <si>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</si>
  <si>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</si>
  <si>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</si>
  <si>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</si>
  <si>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</si>
  <si>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</si>
  <si>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 xml:space="preserve">    46-M - Zemní práce při extr.mont.pracích</t>
  </si>
  <si>
    <t>HSV</t>
  </si>
  <si>
    <t>Práce a dodávky HSV</t>
  </si>
  <si>
    <t>Zemní práce</t>
  </si>
  <si>
    <t>111111101</t>
  </si>
  <si>
    <t>Odstranění travin v rovině nebo ve svahu do 1:5 ručně</t>
  </si>
  <si>
    <t>-966380697</t>
  </si>
  <si>
    <t>"pod chodník"</t>
  </si>
  <si>
    <t>(14,98+2,08+4,21)*1,3</t>
  </si>
  <si>
    <t>"pod opěrnou zídku u komunikace"</t>
  </si>
  <si>
    <t>(5,25*0,6)</t>
  </si>
  <si>
    <t>Součet</t>
  </si>
  <si>
    <t>113106022</t>
  </si>
  <si>
    <t>Rozebrání dlažeb při překopech komunikací pro pěší z kamenných dlaždic ručně</t>
  </si>
  <si>
    <t>1410644892</t>
  </si>
  <si>
    <t>"přístup k brance"6,0*1,0</t>
  </si>
  <si>
    <t>113106123</t>
  </si>
  <si>
    <t>Rozebrání dlažeb ze zámkových dlaždic komunikací pro pěší ručně</t>
  </si>
  <si>
    <t>599109598</t>
  </si>
  <si>
    <t>1,0</t>
  </si>
  <si>
    <t>113107112</t>
  </si>
  <si>
    <t>Odstranění podkladu z kameniva těženého tl přes 100 do 200 mm ručně</t>
  </si>
  <si>
    <t>1219292627</t>
  </si>
  <si>
    <t>"chodník ze zámkové dlažby"1</t>
  </si>
  <si>
    <t>"přístup k brance" 6*1,0</t>
  </si>
  <si>
    <t>113107113</t>
  </si>
  <si>
    <t>Odstranění podkladu z kameniva těženého tl přes 200 do 300 mm ručně</t>
  </si>
  <si>
    <t>823991406</t>
  </si>
  <si>
    <t>"chodník v maltu-dole"6,0*1,0</t>
  </si>
  <si>
    <t>119001412</t>
  </si>
  <si>
    <t>Dočasné zajištění potrubí betonového, ŽB nebo kameninového DN přes 200 do 500 mm</t>
  </si>
  <si>
    <t>1573618141</t>
  </si>
  <si>
    <t>"prostup kanalizace v betonové zídce"2</t>
  </si>
  <si>
    <t>119001421</t>
  </si>
  <si>
    <t>Dočasné zajištění kabelů a kabelových tratí ze 3 volně ložených kabelů</t>
  </si>
  <si>
    <t>437881625</t>
  </si>
  <si>
    <t>122101101</t>
  </si>
  <si>
    <t>Odkopávky a prokopávky nezapažené v hornině tř. 1 a 2 objem do 100 m3</t>
  </si>
  <si>
    <t>m3</t>
  </si>
  <si>
    <t>-927140159</t>
  </si>
  <si>
    <t>(14,98+2,08+3,52)*1,3*0,3</t>
  </si>
  <si>
    <t>"pod opěrné zídky"</t>
  </si>
  <si>
    <t>(2,0*6*0,3*0,2)+((2,0+1,5+5,5)*0,3*0,2)</t>
  </si>
  <si>
    <t>132101101</t>
  </si>
  <si>
    <t>Hloubení rýh šířky do 600 mm v hornině tř. 1 a 2 objemu do 100 m3</t>
  </si>
  <si>
    <t>2137700700</t>
  </si>
  <si>
    <t>"vsak 1,0*0,6,hl.0,42m"1,0*0,6*0,42</t>
  </si>
  <si>
    <t>132111401</t>
  </si>
  <si>
    <t>Hloubená vykopávka pod základy v hornině třídy těžitelnosti I skupiny 1 a 2 ručně</t>
  </si>
  <si>
    <t>1032817085</t>
  </si>
  <si>
    <t>"pod obrubníky chodníku"</t>
  </si>
  <si>
    <t>(2,13+4,38+5,0+0,55+4,58+2,59+2,34+4,2+4,2)*0,3*0,1</t>
  </si>
  <si>
    <t>(5,25*0,6)*0,6*1,5</t>
  </si>
  <si>
    <t>"základy palisád pro odbočovací chodník"</t>
  </si>
  <si>
    <t>(2,75+0,9+0,9+4,0)*0,65*0,8</t>
  </si>
  <si>
    <t>"pod opěrné zídky schodiště"</t>
  </si>
  <si>
    <t>((1,25*8)+1,5)*0,5*1,0</t>
  </si>
  <si>
    <t>162251102</t>
  </si>
  <si>
    <t>Vodorovné přemístění přes 20 do 50 m výkopku/sypaniny z horniny třídy těžitelnosti I skupiny 1 až 3</t>
  </si>
  <si>
    <t>-1607736637</t>
  </si>
  <si>
    <t>9,286+0,252+13,933-8,026</t>
  </si>
  <si>
    <t>162751113</t>
  </si>
  <si>
    <t>Vodorovné přemístění přes 5 000 do 6000 m výkopku/sypaniny z horniny třídy těžitelnosti I skupiny 1 až 3</t>
  </si>
  <si>
    <t>-565743624</t>
  </si>
  <si>
    <t>171101101</t>
  </si>
  <si>
    <t>Uložení sypaniny z hornin soudržných do násypů zhutněných na 95 % PS</t>
  </si>
  <si>
    <t>1995689</t>
  </si>
  <si>
    <t>174253301</t>
  </si>
  <si>
    <t>Zásyp rýh pro drény hl do 1,0 m</t>
  </si>
  <si>
    <t>-701525903</t>
  </si>
  <si>
    <t>175111201</t>
  </si>
  <si>
    <t>Obsypání objektu nad přilehlým původním terénem sypaninou bez prohození, uloženou do 3 m ručně</t>
  </si>
  <si>
    <t>1031842893</t>
  </si>
  <si>
    <t>"nad drenáží"</t>
  </si>
  <si>
    <t>(5,25*0,6)*0,6*1,0</t>
  </si>
  <si>
    <t>58337308</t>
  </si>
  <si>
    <t>štěrkopísek frakce 0/2</t>
  </si>
  <si>
    <t>-413189919</t>
  </si>
  <si>
    <t>7,64*2 'Přepočtené koeficientem množství</t>
  </si>
  <si>
    <t>181101121</t>
  </si>
  <si>
    <t>Úprava pozemku s rozpojením, přehrnutím, urovnáním a přehrnutím do 20 m zeminy skupiny 1 a 2</t>
  </si>
  <si>
    <t>-2084779370</t>
  </si>
  <si>
    <t>Zakládání</t>
  </si>
  <si>
    <t>211971110</t>
  </si>
  <si>
    <t>Zřízení opláštění žeber nebo trativodů geotextilií v rýze nebo zářezu sklonu do 1:2</t>
  </si>
  <si>
    <t>1926981725</t>
  </si>
  <si>
    <t>((3*1,6)+6,0+10)*1,5</t>
  </si>
  <si>
    <t>69311225</t>
  </si>
  <si>
    <t>geotextilie netkaná separační, ochranná, filtrační, drenážní PES 100g/m2</t>
  </si>
  <si>
    <t>1485448693</t>
  </si>
  <si>
    <t>31,2*1,1845 'Přepočtené koeficientem množství</t>
  </si>
  <si>
    <t>212752211</t>
  </si>
  <si>
    <t>Trativod z drenážních trubek plastových flexibilních D do 65 mm včetně lože otevřený výkop</t>
  </si>
  <si>
    <t>-784669744</t>
  </si>
  <si>
    <t>(3*1,6)+6,0+10</t>
  </si>
  <si>
    <t>274313511</t>
  </si>
  <si>
    <t>Základové pásy z betonu tř. C 12/15</t>
  </si>
  <si>
    <t>677373134</t>
  </si>
  <si>
    <t>"odbočovací chodník"</t>
  </si>
  <si>
    <t>(0,9+0,9+4,0)*0,65*0,8</t>
  </si>
  <si>
    <t>((1,25*8)+1,5)*0,3*1,0</t>
  </si>
  <si>
    <t>"opěrná zídka u komunikace"</t>
  </si>
  <si>
    <t>5,25*0,3*1,0</t>
  </si>
  <si>
    <t>279113124</t>
  </si>
  <si>
    <t>Základová zeď tl přes 250 do 300 mm z tvárnic ztraceného bednění včetně výplně z betonu tř. C 12/15</t>
  </si>
  <si>
    <t>833055284</t>
  </si>
  <si>
    <t>(5,25*2,0)</t>
  </si>
  <si>
    <t>((1,25*8)+1,5)*1,0</t>
  </si>
  <si>
    <t>279361821</t>
  </si>
  <si>
    <t>Výztuž základových zdí nosných betonářskou ocelí 10 505</t>
  </si>
  <si>
    <t>-2092491266</t>
  </si>
  <si>
    <t>"opěrná zídka u komunikace4J12 délky 2,0m"5,2*4*0,89*2,0*0,001</t>
  </si>
  <si>
    <t>"pod opěrné zídky schodiště 4J12délky1,0m"</t>
  </si>
  <si>
    <t>((2,0*6)+(2,0+1,5))*4*0,89*1,0*0,001</t>
  </si>
  <si>
    <t>Svislé a kompletní konstrukce</t>
  </si>
  <si>
    <t>312101212</t>
  </si>
  <si>
    <t>Vytvoření prostupů přes 0,02 do 0,05 m2 ve zdech výplňových osazením vložek z trub, dílců, tvarovek</t>
  </si>
  <si>
    <t>1005857850</t>
  </si>
  <si>
    <t>"betonová zídka u komunikace-kotvy pro zábradlídl.0,5m"0,5*4</t>
  </si>
  <si>
    <t>316121001</t>
  </si>
  <si>
    <t>Montáž krycí prefabrikované desky</t>
  </si>
  <si>
    <t>-1224856905</t>
  </si>
  <si>
    <t>"opěrná zídka u komunikace"5,25/0,5*1,05</t>
  </si>
  <si>
    <t>338121123</t>
  </si>
  <si>
    <t>Osazování sloupků a vzpěr ŽB plotových zabetonováním patky o obj do 0,15 m3</t>
  </si>
  <si>
    <t>-432161852</t>
  </si>
  <si>
    <t>"úprava betonového plotu"3</t>
  </si>
  <si>
    <t>59228278</t>
  </si>
  <si>
    <t>palisáda betonová půlkulatá přírodní 200x600mm</t>
  </si>
  <si>
    <t>-1001441389</t>
  </si>
  <si>
    <t>"chodník stupeň-v.0,6m"</t>
  </si>
  <si>
    <t>(1,2+1,0)/0,2</t>
  </si>
  <si>
    <t>59228279</t>
  </si>
  <si>
    <t>palisáda betonová půlkulatá přírodní 200x800mm</t>
  </si>
  <si>
    <t>19336797</t>
  </si>
  <si>
    <t>"odbočovací chodník-v.0,8m"</t>
  </si>
  <si>
    <t>(0,9+0,9+4,0)/0,2</t>
  </si>
  <si>
    <t>29</t>
  </si>
  <si>
    <t>339921132</t>
  </si>
  <si>
    <t>Osazování betonových palisád do betonového základu v řadě výšky prvku přes 0,5 do 1 m</t>
  </si>
  <si>
    <t>-185163527</t>
  </si>
  <si>
    <t>0,9+0,9+4,0</t>
  </si>
  <si>
    <t>1,2+1,0</t>
  </si>
  <si>
    <t>30</t>
  </si>
  <si>
    <t>348121121</t>
  </si>
  <si>
    <t>Osazování ŽB desek plotových na MC 300x50x2000 mm</t>
  </si>
  <si>
    <t>-213346309</t>
  </si>
  <si>
    <t>"úprava betonového plotu v.1,8, pole délky2,0m"6*2</t>
  </si>
  <si>
    <t>31</t>
  </si>
  <si>
    <t>348262404</t>
  </si>
  <si>
    <t>Plot z betonových bloků ukončení plotové zdi krycí deskou hladkou přírodní</t>
  </si>
  <si>
    <t>-1082663902</t>
  </si>
  <si>
    <t>"opěrná zídka u komunikace"5,25</t>
  </si>
  <si>
    <t>Komunikace</t>
  </si>
  <si>
    <t>564730011</t>
  </si>
  <si>
    <t>Podklad z kameniva hrubého drceného vel. 8-16 mm plochy přes 100 m2 tl 100 mm</t>
  </si>
  <si>
    <t>-830243840</t>
  </si>
  <si>
    <t>14,98+2,08+4,21</t>
  </si>
  <si>
    <t>33</t>
  </si>
  <si>
    <t>564730101</t>
  </si>
  <si>
    <t>Podklad z kameniva hrubého drceného vel. 16-32 mm plochy do 100 m2 tl 100 mm</t>
  </si>
  <si>
    <t>-634691273</t>
  </si>
  <si>
    <t>34</t>
  </si>
  <si>
    <t>564760115</t>
  </si>
  <si>
    <t>Podklad z kameniva hrubého drceného vel. 16-32 mm tl 240 mm</t>
  </si>
  <si>
    <t>-263974809</t>
  </si>
  <si>
    <t>"vsak 2,0*0,5,hl.0,48m"2*2,0*0,5</t>
  </si>
  <si>
    <t>35</t>
  </si>
  <si>
    <t>596211110</t>
  </si>
  <si>
    <t>Kladení zámkové dlažby komunikací pro pěší tl 60 mm skupiny A pl do 50 m2</t>
  </si>
  <si>
    <t>-1440871455</t>
  </si>
  <si>
    <t>14,98+2,08+4,21+1</t>
  </si>
  <si>
    <t>36</t>
  </si>
  <si>
    <t>59245015</t>
  </si>
  <si>
    <t>dlažba zámková tvaru I 200x165x60mm přírodní</t>
  </si>
  <si>
    <t>311836822</t>
  </si>
  <si>
    <t>21,27*1,03 'Přepočtené koeficientem množství</t>
  </si>
  <si>
    <t>Úpravy povrchů, podlahy a osazování výplní</t>
  </si>
  <si>
    <t>37</t>
  </si>
  <si>
    <t>632451023</t>
  </si>
  <si>
    <t>Vyrovnávací potěr tl přes 30 do 40 mm z MC 15 provedený v pásu</t>
  </si>
  <si>
    <t>1942570436</t>
  </si>
  <si>
    <t>"na opěrné zídky schodiště"</t>
  </si>
  <si>
    <t>((1,25*8)+1,5)*0,3</t>
  </si>
  <si>
    <t>38</t>
  </si>
  <si>
    <t>632451491</t>
  </si>
  <si>
    <t>Příplatek k potěrům za přehlazení povrchu</t>
  </si>
  <si>
    <t>-532020569</t>
  </si>
  <si>
    <t>Ostatní konstrukce a práce-bourání</t>
  </si>
  <si>
    <t>39</t>
  </si>
  <si>
    <t>916231213</t>
  </si>
  <si>
    <t>Osazení chodníkového obrubníku betonového stojatého s boční opěrou do lože z betonu prostého</t>
  </si>
  <si>
    <t>1431581417</t>
  </si>
  <si>
    <t>2,13+4,38+5,0+0,55+4,58+2,59+2,34+4,2+4,2</t>
  </si>
  <si>
    <t>40</t>
  </si>
  <si>
    <t>RMAT0001</t>
  </si>
  <si>
    <t>obrubník betonový palisádový 60x250 délka1000mm</t>
  </si>
  <si>
    <t>-81604022</t>
  </si>
  <si>
    <t>29,97*1,02 'Přepočtené koeficientem množství</t>
  </si>
  <si>
    <t>41</t>
  </si>
  <si>
    <t>916231292</t>
  </si>
  <si>
    <t>Příplatek za řezání obrubníků při osazování do oblouku o poloměru do 2,5m</t>
  </si>
  <si>
    <t>1618930219</t>
  </si>
  <si>
    <t>42</t>
  </si>
  <si>
    <t>916991121</t>
  </si>
  <si>
    <t>Lože pod obrubníky, krajníky nebo obruby z dlažebních kostek z betonu prostého</t>
  </si>
  <si>
    <t>-1418668629</t>
  </si>
  <si>
    <t>29,97*0,3*0,1</t>
  </si>
  <si>
    <t>43</t>
  </si>
  <si>
    <t>935111111</t>
  </si>
  <si>
    <t>Osazení příkopového žlabu do štěrkopísku tl 100 mm z betonových tvárnic š 500 mm</t>
  </si>
  <si>
    <t>35670279</t>
  </si>
  <si>
    <t>44</t>
  </si>
  <si>
    <t>59227001</t>
  </si>
  <si>
    <t>žlabovka příkopová betonová 250x200x100mm</t>
  </si>
  <si>
    <t>-288853056</t>
  </si>
  <si>
    <t>45</t>
  </si>
  <si>
    <t>936173111</t>
  </si>
  <si>
    <t>Osazování ocelových konstrukcí na zdi a valy hmotnosti do 20 kg</t>
  </si>
  <si>
    <t>-1020526099</t>
  </si>
  <si>
    <t>"opěrná zídka u komunikace-kotva zábradlí"6+2</t>
  </si>
  <si>
    <t>"opěrné zídky schodiště-kotva schodnic"8*2</t>
  </si>
  <si>
    <t>46</t>
  </si>
  <si>
    <t>RMAT0002</t>
  </si>
  <si>
    <t>konstrukce ocelová-kotva schodiště</t>
  </si>
  <si>
    <t>43702990</t>
  </si>
  <si>
    <t>47</t>
  </si>
  <si>
    <t>961055111</t>
  </si>
  <si>
    <t>Bourání základů ze ŽB</t>
  </si>
  <si>
    <t>1191556489</t>
  </si>
  <si>
    <t>5*1,0*0,4</t>
  </si>
  <si>
    <t>48</t>
  </si>
  <si>
    <t>963023612</t>
  </si>
  <si>
    <t>Vybourání schodišťových stupňů ze zdi kamenné oboustranně</t>
  </si>
  <si>
    <t>1860500888</t>
  </si>
  <si>
    <t>3*0,9</t>
  </si>
  <si>
    <t>49</t>
  </si>
  <si>
    <t>966049831</t>
  </si>
  <si>
    <t>Rozebrání prefabrikovaných plotových desek betonových</t>
  </si>
  <si>
    <t>-1582302414</t>
  </si>
  <si>
    <t>"dvě pole délky2,0m v.1,8m"6*2</t>
  </si>
  <si>
    <t>50</t>
  </si>
  <si>
    <t>966051111</t>
  </si>
  <si>
    <t>Bourání betonových palisád osazovaných v řadě</t>
  </si>
  <si>
    <t>-1880356017</t>
  </si>
  <si>
    <t>3*1,0*0,5</t>
  </si>
  <si>
    <t>51</t>
  </si>
  <si>
    <t>966052121</t>
  </si>
  <si>
    <t>Bourání sloupků a vzpěr ŽB plotových s betonovou patkou</t>
  </si>
  <si>
    <t>-292135960</t>
  </si>
  <si>
    <t>52</t>
  </si>
  <si>
    <t>R10</t>
  </si>
  <si>
    <t>napojení na kanalizaci - odbočkou</t>
  </si>
  <si>
    <t>soubor</t>
  </si>
  <si>
    <t>-664744371</t>
  </si>
  <si>
    <t>997</t>
  </si>
  <si>
    <t>Přesun sutě</t>
  </si>
  <si>
    <t>53</t>
  </si>
  <si>
    <t>997221131</t>
  </si>
  <si>
    <t>Vodorovná doprava vybouraných hmot nošením do 50 m</t>
  </si>
  <si>
    <t>-2022863460</t>
  </si>
  <si>
    <t>54</t>
  </si>
  <si>
    <t>997221571</t>
  </si>
  <si>
    <t>Vodorovná doprava vybouraných hmot do 1 km</t>
  </si>
  <si>
    <t>-1785644248</t>
  </si>
  <si>
    <t>55</t>
  </si>
  <si>
    <t>997221579</t>
  </si>
  <si>
    <t>Příplatek ZKD 1 km u vodorovné dopravy vybouraných hmot</t>
  </si>
  <si>
    <t>753275549</t>
  </si>
  <si>
    <t>56</t>
  </si>
  <si>
    <t>997221615</t>
  </si>
  <si>
    <t>Poplatek za uložení na skládce (skládkovné) stavebního odpadu betonového kód odpadu 17 01 01</t>
  </si>
  <si>
    <t>894859229</t>
  </si>
  <si>
    <t>57</t>
  </si>
  <si>
    <t>997221655</t>
  </si>
  <si>
    <t>Poplatek za uložení na skládce (skládkovné) zeminy a kamení kód odpadu 17 05 04</t>
  </si>
  <si>
    <t>2072447068</t>
  </si>
  <si>
    <t>(9,286+0,252+13,933-8,026)*1,8</t>
  </si>
  <si>
    <t>998</t>
  </si>
  <si>
    <t>Přesun hmot</t>
  </si>
  <si>
    <t>58</t>
  </si>
  <si>
    <t>998223011</t>
  </si>
  <si>
    <t>Přesun hmot pro pozemní komunikace s krytem dlážděným</t>
  </si>
  <si>
    <t>653533814</t>
  </si>
  <si>
    <t>46-M</t>
  </si>
  <si>
    <t>Zemní práce při extr.mont.pracích</t>
  </si>
  <si>
    <t>59</t>
  </si>
  <si>
    <t>460751122</t>
  </si>
  <si>
    <t>Osazení kabelových kanálů zapuštěných do terénu z prefabrikovaných betonových žlabů vnější šířky přes 20 do 25 cm</t>
  </si>
  <si>
    <t>64</t>
  </si>
  <si>
    <t>-31655365</t>
  </si>
  <si>
    <t>60</t>
  </si>
  <si>
    <t>59213011</t>
  </si>
  <si>
    <t>žlab kabelový betonový k ochraně zemního drátovodného vedení 100x23x19cm</t>
  </si>
  <si>
    <t>128</t>
  </si>
  <si>
    <t>-977613814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</si>
</sst>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4" fontId="8" fillId="0" borderId="20" xfId="0" applyNumberFormat="1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4" fontId="18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F2" s="329"/>
      <c r="BG2" s="329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311" t="s">
        <v>15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22"/>
      <c r="AL5" s="22"/>
      <c r="AM5" s="22"/>
      <c r="AN5" s="22"/>
      <c r="AO5" s="22"/>
      <c r="AP5" s="22"/>
      <c r="AQ5" s="22"/>
      <c r="AR5" s="20"/>
      <c r="BG5" s="308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313" t="s">
        <v>18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22"/>
      <c r="AL6" s="22"/>
      <c r="AM6" s="22"/>
      <c r="AN6" s="22"/>
      <c r="AO6" s="22"/>
      <c r="AP6" s="22"/>
      <c r="AQ6" s="22"/>
      <c r="AR6" s="20"/>
      <c r="BG6" s="309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G7" s="309"/>
      <c r="BS7" s="17" t="s">
        <v>7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G8" s="309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09"/>
      <c r="BS9" s="17" t="s">
        <v>7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</v>
      </c>
      <c r="AO10" s="22"/>
      <c r="AP10" s="22"/>
      <c r="AQ10" s="22"/>
      <c r="AR10" s="20"/>
      <c r="BG10" s="309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G11" s="309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09"/>
      <c r="BS12" s="17" t="s">
        <v>7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G13" s="309"/>
      <c r="BS13" s="17" t="s">
        <v>7</v>
      </c>
    </row>
    <row r="14" spans="1:74" ht="12.75">
      <c r="B14" s="21"/>
      <c r="C14" s="22"/>
      <c r="D14" s="22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G14" s="309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09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</v>
      </c>
      <c r="AO16" s="22"/>
      <c r="AP16" s="22"/>
      <c r="AQ16" s="22"/>
      <c r="AR16" s="20"/>
      <c r="BG16" s="30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G17" s="309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09"/>
      <c r="BS18" s="17" t="s">
        <v>7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</v>
      </c>
      <c r="AO19" s="22"/>
      <c r="AP19" s="22"/>
      <c r="AQ19" s="22"/>
      <c r="AR19" s="20"/>
      <c r="BG19" s="309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G20" s="309"/>
      <c r="BS20" s="17" t="s">
        <v>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09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09"/>
    </row>
    <row r="23" spans="1:71" s="1" customFormat="1" ht="16.5" customHeight="1">
      <c r="B23" s="21"/>
      <c r="C23" s="22"/>
      <c r="D23" s="22"/>
      <c r="E23" s="316" t="s">
        <v>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2"/>
      <c r="AP23" s="22"/>
      <c r="AQ23" s="22"/>
      <c r="AR23" s="20"/>
      <c r="BG23" s="30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0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309"/>
    </row>
    <row r="26" spans="1:71" s="1" customFormat="1" ht="14.45" customHeight="1">
      <c r="B26" s="21"/>
      <c r="C26" s="22"/>
      <c r="D26" s="34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17" t="e">
        <f>ROUND(AG94,2)</f>
        <v>#REF!</v>
      </c>
      <c r="AL26" s="312"/>
      <c r="AM26" s="312"/>
      <c r="AN26" s="312"/>
      <c r="AO26" s="312"/>
      <c r="AP26" s="22"/>
      <c r="AQ26" s="22"/>
      <c r="AR26" s="20"/>
      <c r="BG26" s="309"/>
    </row>
    <row r="27" spans="1:71" ht="12">
      <c r="B27" s="21"/>
      <c r="C27" s="22"/>
      <c r="D27" s="22"/>
      <c r="E27" s="35" t="s">
        <v>36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18" t="e">
        <f>ROUND(AS94,2)</f>
        <v>#REF!</v>
      </c>
      <c r="AL27" s="318"/>
      <c r="AM27" s="318"/>
      <c r="AN27" s="318"/>
      <c r="AO27" s="318"/>
      <c r="AP27" s="22"/>
      <c r="AQ27" s="22"/>
      <c r="AR27" s="20"/>
      <c r="BG27" s="309"/>
    </row>
    <row r="28" spans="1:71" s="2" customFormat="1" ht="12">
      <c r="A28" s="36"/>
      <c r="B28" s="37"/>
      <c r="C28" s="38"/>
      <c r="D28" s="38"/>
      <c r="E28" s="35" t="s">
        <v>37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18" t="e">
        <f>ROUND(AT94,2)</f>
        <v>#REF!</v>
      </c>
      <c r="AL28" s="318"/>
      <c r="AM28" s="318"/>
      <c r="AN28" s="318"/>
      <c r="AO28" s="318"/>
      <c r="AP28" s="38"/>
      <c r="AQ28" s="38"/>
      <c r="AR28" s="39"/>
      <c r="BG28" s="309"/>
    </row>
    <row r="29" spans="1:71" s="2" customFormat="1" ht="14.45" customHeight="1">
      <c r="A29" s="36"/>
      <c r="B29" s="37"/>
      <c r="C29" s="38"/>
      <c r="D29" s="34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17" t="e">
        <f>ROUND(AG99, 2)</f>
        <v>#REF!</v>
      </c>
      <c r="AL29" s="317"/>
      <c r="AM29" s="317"/>
      <c r="AN29" s="317"/>
      <c r="AO29" s="317"/>
      <c r="AP29" s="38"/>
      <c r="AQ29" s="38"/>
      <c r="AR29" s="39"/>
      <c r="BG29" s="309"/>
    </row>
    <row r="30" spans="1:71" s="2" customFormat="1" ht="6.95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G30" s="309"/>
    </row>
    <row r="31" spans="1:71" s="2" customFormat="1" ht="25.9" customHeight="1">
      <c r="A31" s="36"/>
      <c r="B31" s="37"/>
      <c r="C31" s="38"/>
      <c r="D31" s="40" t="s">
        <v>39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319" t="e">
        <f>ROUND(AK26 + AK29, 2)</f>
        <v>#REF!</v>
      </c>
      <c r="AL31" s="320"/>
      <c r="AM31" s="320"/>
      <c r="AN31" s="320"/>
      <c r="AO31" s="320"/>
      <c r="AP31" s="38"/>
      <c r="AQ31" s="38"/>
      <c r="AR31" s="39"/>
      <c r="BG31" s="309"/>
    </row>
    <row r="32" spans="1:71" s="2" customFormat="1" ht="6.95" customHeight="1">
      <c r="A32" s="36"/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9"/>
      <c r="BG32" s="309"/>
    </row>
    <row r="33" spans="1:59" s="2" customFormat="1" ht="12.75">
      <c r="A33" s="36"/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21" t="s">
        <v>40</v>
      </c>
      <c r="M33" s="321"/>
      <c r="N33" s="321"/>
      <c r="O33" s="321"/>
      <c r="P33" s="321"/>
      <c r="Q33" s="38"/>
      <c r="R33" s="38"/>
      <c r="S33" s="38"/>
      <c r="T33" s="38"/>
      <c r="U33" s="38"/>
      <c r="V33" s="38"/>
      <c r="W33" s="321" t="s">
        <v>41</v>
      </c>
      <c r="X33" s="321"/>
      <c r="Y33" s="321"/>
      <c r="Z33" s="321"/>
      <c r="AA33" s="321"/>
      <c r="AB33" s="321"/>
      <c r="AC33" s="321"/>
      <c r="AD33" s="321"/>
      <c r="AE33" s="321"/>
      <c r="AF33" s="38"/>
      <c r="AG33" s="38"/>
      <c r="AH33" s="38"/>
      <c r="AI33" s="38"/>
      <c r="AJ33" s="38"/>
      <c r="AK33" s="321" t="s">
        <v>42</v>
      </c>
      <c r="AL33" s="321"/>
      <c r="AM33" s="321"/>
      <c r="AN33" s="321"/>
      <c r="AO33" s="321"/>
      <c r="AP33" s="38"/>
      <c r="AQ33" s="38"/>
      <c r="AR33" s="39"/>
      <c r="BG33" s="309"/>
    </row>
    <row r="34" spans="1:59" s="3" customFormat="1" ht="14.45" customHeight="1">
      <c r="B34" s="42"/>
      <c r="C34" s="43"/>
      <c r="D34" s="29" t="s">
        <v>43</v>
      </c>
      <c r="E34" s="43"/>
      <c r="F34" s="29" t="s">
        <v>44</v>
      </c>
      <c r="G34" s="43"/>
      <c r="H34" s="43"/>
      <c r="I34" s="43"/>
      <c r="J34" s="43"/>
      <c r="K34" s="43"/>
      <c r="L34" s="322">
        <v>0.21</v>
      </c>
      <c r="M34" s="323"/>
      <c r="N34" s="323"/>
      <c r="O34" s="323"/>
      <c r="P34" s="323"/>
      <c r="Q34" s="43"/>
      <c r="R34" s="43"/>
      <c r="S34" s="43"/>
      <c r="T34" s="43"/>
      <c r="U34" s="43"/>
      <c r="V34" s="43"/>
      <c r="W34" s="324" t="e">
        <f>ROUND(BB94 + SUM(CD99:CD103), 2)</f>
        <v>#REF!</v>
      </c>
      <c r="X34" s="323"/>
      <c r="Y34" s="323"/>
      <c r="Z34" s="323"/>
      <c r="AA34" s="323"/>
      <c r="AB34" s="323"/>
      <c r="AC34" s="323"/>
      <c r="AD34" s="323"/>
      <c r="AE34" s="323"/>
      <c r="AF34" s="43"/>
      <c r="AG34" s="43"/>
      <c r="AH34" s="43"/>
      <c r="AI34" s="43"/>
      <c r="AJ34" s="43"/>
      <c r="AK34" s="324" t="e">
        <f>ROUND(AX94 + SUM(BY99:BY103), 2)</f>
        <v>#REF!</v>
      </c>
      <c r="AL34" s="323"/>
      <c r="AM34" s="323"/>
      <c r="AN34" s="323"/>
      <c r="AO34" s="323"/>
      <c r="AP34" s="43"/>
      <c r="AQ34" s="43"/>
      <c r="AR34" s="44"/>
      <c r="BG34" s="310"/>
    </row>
    <row r="35" spans="1:59" s="3" customFormat="1" ht="14.45" customHeight="1">
      <c r="B35" s="42"/>
      <c r="C35" s="43"/>
      <c r="D35" s="43"/>
      <c r="E35" s="43"/>
      <c r="F35" s="29" t="s">
        <v>45</v>
      </c>
      <c r="G35" s="43"/>
      <c r="H35" s="43"/>
      <c r="I35" s="43"/>
      <c r="J35" s="43"/>
      <c r="K35" s="43"/>
      <c r="L35" s="322">
        <v>0.15</v>
      </c>
      <c r="M35" s="323"/>
      <c r="N35" s="323"/>
      <c r="O35" s="323"/>
      <c r="P35" s="323"/>
      <c r="Q35" s="43"/>
      <c r="R35" s="43"/>
      <c r="S35" s="43"/>
      <c r="T35" s="43"/>
      <c r="U35" s="43"/>
      <c r="V35" s="43"/>
      <c r="W35" s="324" t="e">
        <f>ROUND(BC94 + SUM(CE99:CE103), 2)</f>
        <v>#REF!</v>
      </c>
      <c r="X35" s="323"/>
      <c r="Y35" s="323"/>
      <c r="Z35" s="323"/>
      <c r="AA35" s="323"/>
      <c r="AB35" s="323"/>
      <c r="AC35" s="323"/>
      <c r="AD35" s="323"/>
      <c r="AE35" s="323"/>
      <c r="AF35" s="43"/>
      <c r="AG35" s="43"/>
      <c r="AH35" s="43"/>
      <c r="AI35" s="43"/>
      <c r="AJ35" s="43"/>
      <c r="AK35" s="324" t="e">
        <f>ROUND(AY94 + SUM(BZ99:BZ103), 2)</f>
        <v>#REF!</v>
      </c>
      <c r="AL35" s="323"/>
      <c r="AM35" s="323"/>
      <c r="AN35" s="323"/>
      <c r="AO35" s="323"/>
      <c r="AP35" s="43"/>
      <c r="AQ35" s="43"/>
      <c r="AR35" s="44"/>
    </row>
    <row r="36" spans="1:59" s="3" customFormat="1" ht="14.45" hidden="1" customHeight="1">
      <c r="B36" s="42"/>
      <c r="C36" s="43"/>
      <c r="D36" s="43"/>
      <c r="E36" s="43"/>
      <c r="F36" s="29" t="s">
        <v>46</v>
      </c>
      <c r="G36" s="43"/>
      <c r="H36" s="43"/>
      <c r="I36" s="43"/>
      <c r="J36" s="43"/>
      <c r="K36" s="43"/>
      <c r="L36" s="322">
        <v>0.21</v>
      </c>
      <c r="M36" s="323"/>
      <c r="N36" s="323"/>
      <c r="O36" s="323"/>
      <c r="P36" s="323"/>
      <c r="Q36" s="43"/>
      <c r="R36" s="43"/>
      <c r="S36" s="43"/>
      <c r="T36" s="43"/>
      <c r="U36" s="43"/>
      <c r="V36" s="43"/>
      <c r="W36" s="324" t="e">
        <f>ROUND(BD94 + SUM(CF99:CF103), 2)</f>
        <v>#REF!</v>
      </c>
      <c r="X36" s="323"/>
      <c r="Y36" s="323"/>
      <c r="Z36" s="323"/>
      <c r="AA36" s="323"/>
      <c r="AB36" s="323"/>
      <c r="AC36" s="323"/>
      <c r="AD36" s="323"/>
      <c r="AE36" s="323"/>
      <c r="AF36" s="43"/>
      <c r="AG36" s="43"/>
      <c r="AH36" s="43"/>
      <c r="AI36" s="43"/>
      <c r="AJ36" s="43"/>
      <c r="AK36" s="324">
        <v>0</v>
      </c>
      <c r="AL36" s="323"/>
      <c r="AM36" s="323"/>
      <c r="AN36" s="323"/>
      <c r="AO36" s="323"/>
      <c r="AP36" s="43"/>
      <c r="AQ36" s="43"/>
      <c r="AR36" s="44"/>
    </row>
    <row r="37" spans="1:59" s="3" customFormat="1" ht="14.45" hidden="1" customHeight="1">
      <c r="B37" s="42"/>
      <c r="C37" s="43"/>
      <c r="D37" s="43"/>
      <c r="E37" s="43"/>
      <c r="F37" s="29" t="s">
        <v>47</v>
      </c>
      <c r="G37" s="43"/>
      <c r="H37" s="43"/>
      <c r="I37" s="43"/>
      <c r="J37" s="43"/>
      <c r="K37" s="43"/>
      <c r="L37" s="322">
        <v>0.15</v>
      </c>
      <c r="M37" s="323"/>
      <c r="N37" s="323"/>
      <c r="O37" s="323"/>
      <c r="P37" s="323"/>
      <c r="Q37" s="43"/>
      <c r="R37" s="43"/>
      <c r="S37" s="43"/>
      <c r="T37" s="43"/>
      <c r="U37" s="43"/>
      <c r="V37" s="43"/>
      <c r="W37" s="324" t="e">
        <f>ROUND(BE94 + SUM(CG99:CG103), 2)</f>
        <v>#REF!</v>
      </c>
      <c r="X37" s="323"/>
      <c r="Y37" s="323"/>
      <c r="Z37" s="323"/>
      <c r="AA37" s="323"/>
      <c r="AB37" s="323"/>
      <c r="AC37" s="323"/>
      <c r="AD37" s="323"/>
      <c r="AE37" s="323"/>
      <c r="AF37" s="43"/>
      <c r="AG37" s="43"/>
      <c r="AH37" s="43"/>
      <c r="AI37" s="43"/>
      <c r="AJ37" s="43"/>
      <c r="AK37" s="324">
        <v>0</v>
      </c>
      <c r="AL37" s="323"/>
      <c r="AM37" s="323"/>
      <c r="AN37" s="323"/>
      <c r="AO37" s="323"/>
      <c r="AP37" s="43"/>
      <c r="AQ37" s="43"/>
      <c r="AR37" s="44"/>
    </row>
    <row r="38" spans="1:59" s="3" customFormat="1" ht="14.45" hidden="1" customHeight="1">
      <c r="B38" s="42"/>
      <c r="C38" s="43"/>
      <c r="D38" s="43"/>
      <c r="E38" s="43"/>
      <c r="F38" s="29" t="s">
        <v>48</v>
      </c>
      <c r="G38" s="43"/>
      <c r="H38" s="43"/>
      <c r="I38" s="43"/>
      <c r="J38" s="43"/>
      <c r="K38" s="43"/>
      <c r="L38" s="322">
        <v>0</v>
      </c>
      <c r="M38" s="323"/>
      <c r="N38" s="323"/>
      <c r="O38" s="323"/>
      <c r="P38" s="323"/>
      <c r="Q38" s="43"/>
      <c r="R38" s="43"/>
      <c r="S38" s="43"/>
      <c r="T38" s="43"/>
      <c r="U38" s="43"/>
      <c r="V38" s="43"/>
      <c r="W38" s="324" t="e">
        <f>ROUND(BF94 + SUM(CH99:CH103), 2)</f>
        <v>#REF!</v>
      </c>
      <c r="X38" s="323"/>
      <c r="Y38" s="323"/>
      <c r="Z38" s="323"/>
      <c r="AA38" s="323"/>
      <c r="AB38" s="323"/>
      <c r="AC38" s="323"/>
      <c r="AD38" s="323"/>
      <c r="AE38" s="323"/>
      <c r="AF38" s="43"/>
      <c r="AG38" s="43"/>
      <c r="AH38" s="43"/>
      <c r="AI38" s="43"/>
      <c r="AJ38" s="43"/>
      <c r="AK38" s="324">
        <v>0</v>
      </c>
      <c r="AL38" s="323"/>
      <c r="AM38" s="323"/>
      <c r="AN38" s="323"/>
      <c r="AO38" s="323"/>
      <c r="AP38" s="43"/>
      <c r="AQ38" s="43"/>
      <c r="AR38" s="44"/>
    </row>
    <row r="39" spans="1:59" s="2" customFormat="1" ht="6.95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G39" s="36"/>
    </row>
    <row r="40" spans="1:59" s="2" customFormat="1" ht="25.9" customHeight="1">
      <c r="A40" s="36"/>
      <c r="B40" s="37"/>
      <c r="C40" s="45"/>
      <c r="D40" s="46" t="s">
        <v>49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8" t="s">
        <v>50</v>
      </c>
      <c r="U40" s="47"/>
      <c r="V40" s="47"/>
      <c r="W40" s="47"/>
      <c r="X40" s="328" t="s">
        <v>51</v>
      </c>
      <c r="Y40" s="326"/>
      <c r="Z40" s="326"/>
      <c r="AA40" s="326"/>
      <c r="AB40" s="326"/>
      <c r="AC40" s="47"/>
      <c r="AD40" s="47"/>
      <c r="AE40" s="47"/>
      <c r="AF40" s="47"/>
      <c r="AG40" s="47"/>
      <c r="AH40" s="47"/>
      <c r="AI40" s="47"/>
      <c r="AJ40" s="47"/>
      <c r="AK40" s="325" t="e">
        <f>SUM(AK31:AK38)</f>
        <v>#REF!</v>
      </c>
      <c r="AL40" s="326"/>
      <c r="AM40" s="326"/>
      <c r="AN40" s="326"/>
      <c r="AO40" s="327"/>
      <c r="AP40" s="45"/>
      <c r="AQ40" s="45"/>
      <c r="AR40" s="39"/>
      <c r="BG40" s="36"/>
    </row>
    <row r="41" spans="1:59" s="2" customFormat="1" ht="6.95" customHeight="1">
      <c r="A41" s="36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9"/>
      <c r="BG41" s="36"/>
    </row>
    <row r="42" spans="1:59" s="2" customFormat="1" ht="14.45" customHeight="1">
      <c r="A42" s="36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G42" s="36"/>
    </row>
    <row r="43" spans="1:59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9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9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9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9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9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9" s="2" customFormat="1" ht="14.45" customHeight="1">
      <c r="B49" s="49"/>
      <c r="C49" s="50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53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9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9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9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9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9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9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9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9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9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9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9" s="2" customFormat="1" ht="12.75">
      <c r="A60" s="36"/>
      <c r="B60" s="37"/>
      <c r="C60" s="38"/>
      <c r="D60" s="54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54</v>
      </c>
      <c r="AI60" s="41"/>
      <c r="AJ60" s="41"/>
      <c r="AK60" s="41"/>
      <c r="AL60" s="41"/>
      <c r="AM60" s="54" t="s">
        <v>55</v>
      </c>
      <c r="AN60" s="41"/>
      <c r="AO60" s="41"/>
      <c r="AP60" s="38"/>
      <c r="AQ60" s="38"/>
      <c r="AR60" s="39"/>
      <c r="BG60" s="36"/>
    </row>
    <row r="61" spans="1:59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9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9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9" s="2" customFormat="1" ht="12.75">
      <c r="A64" s="36"/>
      <c r="B64" s="37"/>
      <c r="C64" s="38"/>
      <c r="D64" s="51" t="s">
        <v>56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57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G64" s="36"/>
    </row>
    <row r="65" spans="1:59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9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9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9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9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9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9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9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9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9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9" s="2" customFormat="1" ht="12.75">
      <c r="A75" s="36"/>
      <c r="B75" s="37"/>
      <c r="C75" s="38"/>
      <c r="D75" s="54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54</v>
      </c>
      <c r="AI75" s="41"/>
      <c r="AJ75" s="41"/>
      <c r="AK75" s="41"/>
      <c r="AL75" s="41"/>
      <c r="AM75" s="54" t="s">
        <v>55</v>
      </c>
      <c r="AN75" s="41"/>
      <c r="AO75" s="41"/>
      <c r="AP75" s="38"/>
      <c r="AQ75" s="38"/>
      <c r="AR75" s="39"/>
      <c r="BG75" s="36"/>
    </row>
    <row r="76" spans="1:59" s="2" customFormat="1" ht="11.25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G76" s="36"/>
    </row>
    <row r="77" spans="1:59" s="2" customFormat="1" ht="6.95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G77" s="36"/>
    </row>
    <row r="81" spans="1:91" s="2" customFormat="1" ht="6.95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G81" s="36"/>
    </row>
    <row r="82" spans="1:91" s="2" customFormat="1" ht="24.95" customHeight="1">
      <c r="A82" s="36"/>
      <c r="B82" s="37"/>
      <c r="C82" s="23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G82" s="36"/>
    </row>
    <row r="83" spans="1:9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G83" s="36"/>
    </row>
    <row r="84" spans="1:91" s="4" customFormat="1" ht="12" customHeight="1">
      <c r="B84" s="60"/>
      <c r="C84" s="29" t="s">
        <v>14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2023-01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>
      <c r="B85" s="63"/>
      <c r="C85" s="64" t="s">
        <v>17</v>
      </c>
      <c r="D85" s="65"/>
      <c r="E85" s="65"/>
      <c r="F85" s="65"/>
      <c r="G85" s="65"/>
      <c r="H85" s="65"/>
      <c r="I85" s="65"/>
      <c r="J85" s="65"/>
      <c r="K85" s="65"/>
      <c r="L85" s="282" t="str">
        <f>K6</f>
        <v>Schody na Větru - oprava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65"/>
      <c r="AL85" s="65"/>
      <c r="AM85" s="65"/>
      <c r="AN85" s="65"/>
      <c r="AO85" s="65"/>
      <c r="AP85" s="65"/>
      <c r="AQ85" s="65"/>
      <c r="AR85" s="66"/>
    </row>
    <row r="86" spans="1:9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G86" s="36"/>
    </row>
    <row r="87" spans="1:91" s="2" customFormat="1" ht="12" customHeight="1">
      <c r="A87" s="36"/>
      <c r="B87" s="37"/>
      <c r="C87" s="29" t="s">
        <v>21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Lanškroun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29" t="s">
        <v>23</v>
      </c>
      <c r="AJ87" s="38"/>
      <c r="AK87" s="38"/>
      <c r="AL87" s="38"/>
      <c r="AM87" s="284" t="str">
        <f>IF(AN8= "","",AN8)</f>
        <v>13. 7. 2023</v>
      </c>
      <c r="AN87" s="284"/>
      <c r="AO87" s="38"/>
      <c r="AP87" s="38"/>
      <c r="AQ87" s="38"/>
      <c r="AR87" s="39"/>
      <c r="BG87" s="36"/>
    </row>
    <row r="88" spans="1:9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G88" s="36"/>
    </row>
    <row r="89" spans="1:91" s="2" customFormat="1" ht="15.2" customHeight="1">
      <c r="A89" s="36"/>
      <c r="B89" s="37"/>
      <c r="C89" s="29" t="s">
        <v>25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Město Lanškroun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29" t="s">
        <v>31</v>
      </c>
      <c r="AJ89" s="38"/>
      <c r="AK89" s="38"/>
      <c r="AL89" s="38"/>
      <c r="AM89" s="291" t="str">
        <f>IF(E17="","",E17)</f>
        <v xml:space="preserve"> </v>
      </c>
      <c r="AN89" s="292"/>
      <c r="AO89" s="292"/>
      <c r="AP89" s="292"/>
      <c r="AQ89" s="38"/>
      <c r="AR89" s="39"/>
      <c r="AS89" s="285" t="s">
        <v>59</v>
      </c>
      <c r="AT89" s="286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70"/>
      <c r="BG89" s="36"/>
    </row>
    <row r="90" spans="1:91" s="2" customFormat="1" ht="15.2" customHeight="1">
      <c r="A90" s="36"/>
      <c r="B90" s="37"/>
      <c r="C90" s="29" t="s">
        <v>29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29" t="s">
        <v>33</v>
      </c>
      <c r="AJ90" s="38"/>
      <c r="AK90" s="38"/>
      <c r="AL90" s="38"/>
      <c r="AM90" s="291" t="str">
        <f>IF(E20="","",E20)</f>
        <v xml:space="preserve"> </v>
      </c>
      <c r="AN90" s="292"/>
      <c r="AO90" s="292"/>
      <c r="AP90" s="292"/>
      <c r="AQ90" s="38"/>
      <c r="AR90" s="39"/>
      <c r="AS90" s="287"/>
      <c r="AT90" s="288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2"/>
      <c r="BG90" s="36"/>
    </row>
    <row r="91" spans="1:91" s="2" customFormat="1" ht="10.9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289"/>
      <c r="AT91" s="290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4"/>
      <c r="BG91" s="36"/>
    </row>
    <row r="92" spans="1:91" s="2" customFormat="1" ht="29.25" customHeight="1">
      <c r="A92" s="36"/>
      <c r="B92" s="37"/>
      <c r="C92" s="296" t="s">
        <v>60</v>
      </c>
      <c r="D92" s="294"/>
      <c r="E92" s="294"/>
      <c r="F92" s="294"/>
      <c r="G92" s="294"/>
      <c r="H92" s="75"/>
      <c r="I92" s="293" t="s">
        <v>61</v>
      </c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294"/>
      <c r="U92" s="294"/>
      <c r="V92" s="294"/>
      <c r="W92" s="294"/>
      <c r="X92" s="294"/>
      <c r="Y92" s="294"/>
      <c r="Z92" s="294"/>
      <c r="AA92" s="294"/>
      <c r="AB92" s="294"/>
      <c r="AC92" s="294"/>
      <c r="AD92" s="294"/>
      <c r="AE92" s="294"/>
      <c r="AF92" s="294"/>
      <c r="AG92" s="297" t="s">
        <v>62</v>
      </c>
      <c r="AH92" s="294"/>
      <c r="AI92" s="294"/>
      <c r="AJ92" s="294"/>
      <c r="AK92" s="294"/>
      <c r="AL92" s="294"/>
      <c r="AM92" s="294"/>
      <c r="AN92" s="293" t="s">
        <v>63</v>
      </c>
      <c r="AO92" s="294"/>
      <c r="AP92" s="295"/>
      <c r="AQ92" s="76" t="s">
        <v>64</v>
      </c>
      <c r="AR92" s="39"/>
      <c r="AS92" s="77" t="s">
        <v>65</v>
      </c>
      <c r="AT92" s="78" t="s">
        <v>66</v>
      </c>
      <c r="AU92" s="78" t="s">
        <v>67</v>
      </c>
      <c r="AV92" s="78" t="s">
        <v>68</v>
      </c>
      <c r="AW92" s="78" t="s">
        <v>69</v>
      </c>
      <c r="AX92" s="78" t="s">
        <v>70</v>
      </c>
      <c r="AY92" s="78" t="s">
        <v>71</v>
      </c>
      <c r="AZ92" s="78" t="s">
        <v>72</v>
      </c>
      <c r="BA92" s="78" t="s">
        <v>73</v>
      </c>
      <c r="BB92" s="78" t="s">
        <v>74</v>
      </c>
      <c r="BC92" s="78" t="s">
        <v>75</v>
      </c>
      <c r="BD92" s="78" t="s">
        <v>76</v>
      </c>
      <c r="BE92" s="78" t="s">
        <v>77</v>
      </c>
      <c r="BF92" s="79" t="s">
        <v>78</v>
      </c>
      <c r="BG92" s="36"/>
    </row>
    <row r="93" spans="1:91" s="2" customFormat="1" ht="10.9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2"/>
      <c r="BG93" s="36"/>
    </row>
    <row r="94" spans="1:91" s="6" customFormat="1" ht="32.450000000000003" customHeight="1">
      <c r="B94" s="83"/>
      <c r="C94" s="84" t="s">
        <v>79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05" t="e">
        <f>ROUND(SUM(AG95:AG97),2)</f>
        <v>#REF!</v>
      </c>
      <c r="AH94" s="305"/>
      <c r="AI94" s="305"/>
      <c r="AJ94" s="305"/>
      <c r="AK94" s="305"/>
      <c r="AL94" s="305"/>
      <c r="AM94" s="305"/>
      <c r="AN94" s="306" t="e">
        <f>SUM(AG94,AV94)</f>
        <v>#REF!</v>
      </c>
      <c r="AO94" s="306"/>
      <c r="AP94" s="306"/>
      <c r="AQ94" s="87" t="s">
        <v>1</v>
      </c>
      <c r="AR94" s="88"/>
      <c r="AS94" s="89" t="e">
        <f>ROUND(SUM(AS95:AS97),2)</f>
        <v>#REF!</v>
      </c>
      <c r="AT94" s="90" t="e">
        <f>ROUND(SUM(AT95:AT97),2)</f>
        <v>#REF!</v>
      </c>
      <c r="AU94" s="91">
        <f>ROUND(SUM(AU95:AU97),2)</f>
        <v>0</v>
      </c>
      <c r="AV94" s="91" t="e">
        <f>ROUND(SUM(AX94:AY94),2)</f>
        <v>#REF!</v>
      </c>
      <c r="AW94" s="92" t="e">
        <f>ROUND(SUM(AW95:AW97),5)</f>
        <v>#REF!</v>
      </c>
      <c r="AX94" s="91" t="e">
        <f>ROUND(BB94*L34,2)</f>
        <v>#REF!</v>
      </c>
      <c r="AY94" s="91" t="e">
        <f>ROUND(BC94*L35,2)</f>
        <v>#REF!</v>
      </c>
      <c r="AZ94" s="91" t="e">
        <f>ROUND(BD94*L34,2)</f>
        <v>#REF!</v>
      </c>
      <c r="BA94" s="91" t="e">
        <f>ROUND(BE94*L35,2)</f>
        <v>#REF!</v>
      </c>
      <c r="BB94" s="91" t="e">
        <f>ROUND(SUM(BB95:BB97),2)</f>
        <v>#REF!</v>
      </c>
      <c r="BC94" s="91" t="e">
        <f>ROUND(SUM(BC95:BC97),2)</f>
        <v>#REF!</v>
      </c>
      <c r="BD94" s="91" t="e">
        <f>ROUND(SUM(BD95:BD97),2)</f>
        <v>#REF!</v>
      </c>
      <c r="BE94" s="91" t="e">
        <f>ROUND(SUM(BE95:BE97),2)</f>
        <v>#REF!</v>
      </c>
      <c r="BF94" s="93" t="e">
        <f>ROUND(SUM(BF95:BF97),2)</f>
        <v>#REF!</v>
      </c>
      <c r="BS94" s="94" t="s">
        <v>80</v>
      </c>
      <c r="BT94" s="94" t="s">
        <v>81</v>
      </c>
      <c r="BU94" s="95" t="s">
        <v>82</v>
      </c>
      <c r="BV94" s="94" t="s">
        <v>83</v>
      </c>
      <c r="BW94" s="94" t="s">
        <v>6</v>
      </c>
      <c r="BX94" s="94" t="s">
        <v>84</v>
      </c>
      <c r="CL94" s="94" t="s">
        <v>1</v>
      </c>
    </row>
    <row r="95" spans="1:91" s="7" customFormat="1" ht="24.75" customHeight="1">
      <c r="A95" s="96" t="s">
        <v>85</v>
      </c>
      <c r="B95" s="97"/>
      <c r="C95" s="98"/>
      <c r="D95" s="298" t="s">
        <v>86</v>
      </c>
      <c r="E95" s="298"/>
      <c r="F95" s="298"/>
      <c r="G95" s="298"/>
      <c r="H95" s="298"/>
      <c r="I95" s="99"/>
      <c r="J95" s="298" t="s">
        <v>87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9">
        <f>'2023-01-1 - SO-01 Schody-...'!K34</f>
        <v>0</v>
      </c>
      <c r="AH95" s="300"/>
      <c r="AI95" s="300"/>
      <c r="AJ95" s="300"/>
      <c r="AK95" s="300"/>
      <c r="AL95" s="300"/>
      <c r="AM95" s="300"/>
      <c r="AN95" s="299">
        <f>SUM(AG95,AV95)</f>
        <v>0</v>
      </c>
      <c r="AO95" s="300"/>
      <c r="AP95" s="300"/>
      <c r="AQ95" s="100" t="s">
        <v>88</v>
      </c>
      <c r="AR95" s="101"/>
      <c r="AS95" s="102">
        <f>'2023-01-1 - SO-01 Schody-...'!K31</f>
        <v>0</v>
      </c>
      <c r="AT95" s="103">
        <f>'2023-01-1 - SO-01 Schody-...'!K32</f>
        <v>0</v>
      </c>
      <c r="AU95" s="103">
        <v>0</v>
      </c>
      <c r="AV95" s="103">
        <f>ROUND(SUM(AX95:AY95),2)</f>
        <v>0</v>
      </c>
      <c r="AW95" s="104">
        <f>'2023-01-1 - SO-01 Schody-...'!T129</f>
        <v>0</v>
      </c>
      <c r="AX95" s="103">
        <f>'2023-01-1 - SO-01 Schody-...'!K37</f>
        <v>0</v>
      </c>
      <c r="AY95" s="103">
        <f>'2023-01-1 - SO-01 Schody-...'!K38</f>
        <v>0</v>
      </c>
      <c r="AZ95" s="103">
        <f>'2023-01-1 - SO-01 Schody-...'!K39</f>
        <v>0</v>
      </c>
      <c r="BA95" s="103">
        <f>'2023-01-1 - SO-01 Schody-...'!K40</f>
        <v>0</v>
      </c>
      <c r="BB95" s="103">
        <f>'2023-01-1 - SO-01 Schody-...'!F37</f>
        <v>0</v>
      </c>
      <c r="BC95" s="103">
        <f>'2023-01-1 - SO-01 Schody-...'!F38</f>
        <v>0</v>
      </c>
      <c r="BD95" s="103">
        <f>'2023-01-1 - SO-01 Schody-...'!F39</f>
        <v>0</v>
      </c>
      <c r="BE95" s="103">
        <f>'2023-01-1 - SO-01 Schody-...'!F40</f>
        <v>0</v>
      </c>
      <c r="BF95" s="105">
        <f>'2023-01-1 - SO-01 Schody-...'!F41</f>
        <v>0</v>
      </c>
      <c r="BT95" s="106" t="s">
        <v>89</v>
      </c>
      <c r="BV95" s="106" t="s">
        <v>83</v>
      </c>
      <c r="BW95" s="106" t="s">
        <v>90</v>
      </c>
      <c r="BX95" s="106" t="s">
        <v>6</v>
      </c>
      <c r="CL95" s="106" t="s">
        <v>1</v>
      </c>
      <c r="CM95" s="106" t="s">
        <v>91</v>
      </c>
    </row>
    <row r="96" spans="1:91" s="7" customFormat="1" ht="24.75" customHeight="1">
      <c r="A96" s="96" t="s">
        <v>85</v>
      </c>
      <c r="B96" s="97"/>
      <c r="C96" s="98"/>
      <c r="D96" s="298" t="s">
        <v>92</v>
      </c>
      <c r="E96" s="298"/>
      <c r="F96" s="298"/>
      <c r="G96" s="298"/>
      <c r="H96" s="298"/>
      <c r="I96" s="99"/>
      <c r="J96" s="298" t="s">
        <v>93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299">
        <f>'2023-01-2 - SO-02 Opěrné ...'!K34</f>
        <v>0</v>
      </c>
      <c r="AH96" s="300"/>
      <c r="AI96" s="300"/>
      <c r="AJ96" s="300"/>
      <c r="AK96" s="300"/>
      <c r="AL96" s="300"/>
      <c r="AM96" s="300"/>
      <c r="AN96" s="299">
        <f>SUM(AG96,AV96)</f>
        <v>0</v>
      </c>
      <c r="AO96" s="300"/>
      <c r="AP96" s="300"/>
      <c r="AQ96" s="100" t="s">
        <v>88</v>
      </c>
      <c r="AR96" s="101"/>
      <c r="AS96" s="102">
        <f>'2023-01-2 - SO-02 Opěrné ...'!K31</f>
        <v>0</v>
      </c>
      <c r="AT96" s="103">
        <f>'2023-01-2 - SO-02 Opěrné ...'!K32</f>
        <v>0</v>
      </c>
      <c r="AU96" s="103">
        <v>0</v>
      </c>
      <c r="AV96" s="103">
        <f>ROUND(SUM(AX96:AY96),2)</f>
        <v>0</v>
      </c>
      <c r="AW96" s="104">
        <f>'2023-01-2 - SO-02 Opěrné ...'!T137</f>
        <v>0</v>
      </c>
      <c r="AX96" s="103">
        <f>'2023-01-2 - SO-02 Opěrné ...'!K37</f>
        <v>0</v>
      </c>
      <c r="AY96" s="103">
        <f>'2023-01-2 - SO-02 Opěrné ...'!K38</f>
        <v>0</v>
      </c>
      <c r="AZ96" s="103">
        <f>'2023-01-2 - SO-02 Opěrné ...'!K39</f>
        <v>0</v>
      </c>
      <c r="BA96" s="103">
        <f>'2023-01-2 - SO-02 Opěrné ...'!K40</f>
        <v>0</v>
      </c>
      <c r="BB96" s="103">
        <f>'2023-01-2 - SO-02 Opěrné ...'!F37</f>
        <v>0</v>
      </c>
      <c r="BC96" s="103">
        <f>'2023-01-2 - SO-02 Opěrné ...'!F38</f>
        <v>0</v>
      </c>
      <c r="BD96" s="103">
        <f>'2023-01-2 - SO-02 Opěrné ...'!F39</f>
        <v>0</v>
      </c>
      <c r="BE96" s="103">
        <f>'2023-01-2 - SO-02 Opěrné ...'!F40</f>
        <v>0</v>
      </c>
      <c r="BF96" s="105">
        <f>'2023-01-2 - SO-02 Opěrné ...'!F41</f>
        <v>0</v>
      </c>
      <c r="BT96" s="106" t="s">
        <v>89</v>
      </c>
      <c r="BV96" s="106" t="s">
        <v>83</v>
      </c>
      <c r="BW96" s="106" t="s">
        <v>94</v>
      </c>
      <c r="BX96" s="106" t="s">
        <v>6</v>
      </c>
      <c r="CL96" s="106" t="s">
        <v>1</v>
      </c>
      <c r="CM96" s="106" t="s">
        <v>91</v>
      </c>
    </row>
    <row r="97" spans="1:91" s="7" customFormat="1" ht="24.75" customHeight="1">
      <c r="A97" s="96" t="s">
        <v>85</v>
      </c>
      <c r="B97" s="97"/>
      <c r="C97" s="98"/>
      <c r="D97" s="298" t="s">
        <v>95</v>
      </c>
      <c r="E97" s="298"/>
      <c r="F97" s="298"/>
      <c r="G97" s="298"/>
      <c r="H97" s="298"/>
      <c r="I97" s="99"/>
      <c r="J97" s="298" t="s">
        <v>96</v>
      </c>
      <c r="K97" s="298"/>
      <c r="L97" s="298"/>
      <c r="M97" s="298"/>
      <c r="N97" s="298"/>
      <c r="O97" s="298"/>
      <c r="P97" s="298"/>
      <c r="Q97" s="298"/>
      <c r="R97" s="298"/>
      <c r="S97" s="298"/>
      <c r="T97" s="298"/>
      <c r="U97" s="298"/>
      <c r="V97" s="298"/>
      <c r="W97" s="298"/>
      <c r="X97" s="298"/>
      <c r="Y97" s="298"/>
      <c r="Z97" s="298"/>
      <c r="AA97" s="298"/>
      <c r="AB97" s="298"/>
      <c r="AC97" s="298"/>
      <c r="AD97" s="298"/>
      <c r="AE97" s="298"/>
      <c r="AF97" s="298"/>
      <c r="AG97" s="299" t="e">
        <f>#REF!</f>
        <v>#REF!</v>
      </c>
      <c r="AH97" s="300"/>
      <c r="AI97" s="300"/>
      <c r="AJ97" s="300"/>
      <c r="AK97" s="300"/>
      <c r="AL97" s="300"/>
      <c r="AM97" s="300"/>
      <c r="AN97" s="299" t="e">
        <f>SUM(AG97,AV97)</f>
        <v>#REF!</v>
      </c>
      <c r="AO97" s="300"/>
      <c r="AP97" s="300"/>
      <c r="AQ97" s="100" t="s">
        <v>88</v>
      </c>
      <c r="AR97" s="101"/>
      <c r="AS97" s="107" t="e">
        <f>#REF!</f>
        <v>#REF!</v>
      </c>
      <c r="AT97" s="108" t="e">
        <f>#REF!</f>
        <v>#REF!</v>
      </c>
      <c r="AU97" s="108">
        <v>0</v>
      </c>
      <c r="AV97" s="108" t="e">
        <f>ROUND(SUM(AX97:AY97),2)</f>
        <v>#REF!</v>
      </c>
      <c r="AW97" s="109" t="e">
        <f>#REF!</f>
        <v>#REF!</v>
      </c>
      <c r="AX97" s="108" t="e">
        <f>#REF!</f>
        <v>#REF!</v>
      </c>
      <c r="AY97" s="108" t="e">
        <f>#REF!</f>
        <v>#REF!</v>
      </c>
      <c r="AZ97" s="108" t="e">
        <f>#REF!</f>
        <v>#REF!</v>
      </c>
      <c r="BA97" s="108" t="e">
        <f>#REF!</f>
        <v>#REF!</v>
      </c>
      <c r="BB97" s="108" t="e">
        <f>#REF!</f>
        <v>#REF!</v>
      </c>
      <c r="BC97" s="108" t="e">
        <f>#REF!</f>
        <v>#REF!</v>
      </c>
      <c r="BD97" s="108" t="e">
        <f>#REF!</f>
        <v>#REF!</v>
      </c>
      <c r="BE97" s="108" t="e">
        <f>#REF!</f>
        <v>#REF!</v>
      </c>
      <c r="BF97" s="110" t="e">
        <f>#REF!</f>
        <v>#REF!</v>
      </c>
      <c r="BT97" s="106" t="s">
        <v>89</v>
      </c>
      <c r="BV97" s="106" t="s">
        <v>83</v>
      </c>
      <c r="BW97" s="106" t="s">
        <v>97</v>
      </c>
      <c r="BX97" s="106" t="s">
        <v>6</v>
      </c>
      <c r="CL97" s="106" t="s">
        <v>1</v>
      </c>
      <c r="CM97" s="106" t="s">
        <v>91</v>
      </c>
    </row>
    <row r="98" spans="1:91" ht="11.25">
      <c r="B98" s="21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0"/>
    </row>
    <row r="99" spans="1:91" s="2" customFormat="1" ht="30" customHeight="1">
      <c r="A99" s="36"/>
      <c r="B99" s="37"/>
      <c r="C99" s="84" t="s">
        <v>98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06" t="e">
        <f>ROUND(SUM(AG100:AG103), 2)</f>
        <v>#REF!</v>
      </c>
      <c r="AH99" s="306"/>
      <c r="AI99" s="306"/>
      <c r="AJ99" s="306"/>
      <c r="AK99" s="306"/>
      <c r="AL99" s="306"/>
      <c r="AM99" s="306"/>
      <c r="AN99" s="306" t="e">
        <f>ROUND(SUM(AN100:AN103), 2)</f>
        <v>#REF!</v>
      </c>
      <c r="AO99" s="306"/>
      <c r="AP99" s="306"/>
      <c r="AQ99" s="111"/>
      <c r="AR99" s="39"/>
      <c r="AS99" s="77" t="s">
        <v>99</v>
      </c>
      <c r="AT99" s="78" t="s">
        <v>100</v>
      </c>
      <c r="AU99" s="78" t="s">
        <v>43</v>
      </c>
      <c r="AV99" s="79" t="s">
        <v>68</v>
      </c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</row>
    <row r="100" spans="1:91" s="2" customFormat="1" ht="19.899999999999999" customHeight="1">
      <c r="A100" s="36"/>
      <c r="B100" s="37"/>
      <c r="C100" s="38"/>
      <c r="D100" s="301" t="s">
        <v>101</v>
      </c>
      <c r="E100" s="301"/>
      <c r="F100" s="301"/>
      <c r="G100" s="301"/>
      <c r="H100" s="301"/>
      <c r="I100" s="301"/>
      <c r="J100" s="301"/>
      <c r="K100" s="301"/>
      <c r="L100" s="301"/>
      <c r="M100" s="301"/>
      <c r="N100" s="301"/>
      <c r="O100" s="301"/>
      <c r="P100" s="301"/>
      <c r="Q100" s="301"/>
      <c r="R100" s="301"/>
      <c r="S100" s="301"/>
      <c r="T100" s="301"/>
      <c r="U100" s="301"/>
      <c r="V100" s="301"/>
      <c r="W100" s="301"/>
      <c r="X100" s="301"/>
      <c r="Y100" s="301"/>
      <c r="Z100" s="301"/>
      <c r="AA100" s="301"/>
      <c r="AB100" s="301"/>
      <c r="AC100" s="38"/>
      <c r="AD100" s="38"/>
      <c r="AE100" s="38"/>
      <c r="AF100" s="38"/>
      <c r="AG100" s="302" t="e">
        <f>ROUND(AG94 * AS100, 2)</f>
        <v>#REF!</v>
      </c>
      <c r="AH100" s="303"/>
      <c r="AI100" s="303"/>
      <c r="AJ100" s="303"/>
      <c r="AK100" s="303"/>
      <c r="AL100" s="303"/>
      <c r="AM100" s="303"/>
      <c r="AN100" s="303" t="e">
        <f>ROUND(AG100 + AV100, 2)</f>
        <v>#REF!</v>
      </c>
      <c r="AO100" s="303"/>
      <c r="AP100" s="303"/>
      <c r="AQ100" s="38"/>
      <c r="AR100" s="39"/>
      <c r="AS100" s="114">
        <v>0</v>
      </c>
      <c r="AT100" s="115" t="s">
        <v>102</v>
      </c>
      <c r="AU100" s="115" t="s">
        <v>44</v>
      </c>
      <c r="AV100" s="116" t="e">
        <f>ROUND(IF(AU100="základní",AG100*L34,IF(AU100="snížená",AG100*L35,0)), 2)</f>
        <v>#REF!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V100" s="17" t="s">
        <v>103</v>
      </c>
      <c r="BY100" s="117" t="e">
        <f>IF(AU100="základní",AV100,0)</f>
        <v>#REF!</v>
      </c>
      <c r="BZ100" s="117">
        <f>IF(AU100="snížená",AV100,0)</f>
        <v>0</v>
      </c>
      <c r="CA100" s="117">
        <v>0</v>
      </c>
      <c r="CB100" s="117">
        <v>0</v>
      </c>
      <c r="CC100" s="117">
        <v>0</v>
      </c>
      <c r="CD100" s="117" t="e">
        <f>IF(AU100="základní",AG100,0)</f>
        <v>#REF!</v>
      </c>
      <c r="CE100" s="117">
        <f>IF(AU100="snížená",AG100,0)</f>
        <v>0</v>
      </c>
      <c r="CF100" s="117">
        <f>IF(AU100="zákl. přenesená",AG100,0)</f>
        <v>0</v>
      </c>
      <c r="CG100" s="117">
        <f>IF(AU100="sníž. přenesená",AG100,0)</f>
        <v>0</v>
      </c>
      <c r="CH100" s="117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pans="1:91" s="2" customFormat="1" ht="19.899999999999999" customHeight="1">
      <c r="A101" s="36"/>
      <c r="B101" s="37"/>
      <c r="C101" s="38"/>
      <c r="D101" s="304" t="s">
        <v>104</v>
      </c>
      <c r="E101" s="301"/>
      <c r="F101" s="301"/>
      <c r="G101" s="301"/>
      <c r="H101" s="301"/>
      <c r="I101" s="301"/>
      <c r="J101" s="301"/>
      <c r="K101" s="301"/>
      <c r="L101" s="301"/>
      <c r="M101" s="301"/>
      <c r="N101" s="301"/>
      <c r="O101" s="301"/>
      <c r="P101" s="301"/>
      <c r="Q101" s="301"/>
      <c r="R101" s="301"/>
      <c r="S101" s="301"/>
      <c r="T101" s="301"/>
      <c r="U101" s="301"/>
      <c r="V101" s="301"/>
      <c r="W101" s="301"/>
      <c r="X101" s="301"/>
      <c r="Y101" s="301"/>
      <c r="Z101" s="301"/>
      <c r="AA101" s="301"/>
      <c r="AB101" s="301"/>
      <c r="AC101" s="38"/>
      <c r="AD101" s="38"/>
      <c r="AE101" s="38"/>
      <c r="AF101" s="38"/>
      <c r="AG101" s="302" t="e">
        <f>ROUND(AG94 * AS101, 2)</f>
        <v>#REF!</v>
      </c>
      <c r="AH101" s="303"/>
      <c r="AI101" s="303"/>
      <c r="AJ101" s="303"/>
      <c r="AK101" s="303"/>
      <c r="AL101" s="303"/>
      <c r="AM101" s="303"/>
      <c r="AN101" s="303" t="e">
        <f>ROUND(AG101 + AV101, 2)</f>
        <v>#REF!</v>
      </c>
      <c r="AO101" s="303"/>
      <c r="AP101" s="303"/>
      <c r="AQ101" s="38"/>
      <c r="AR101" s="39"/>
      <c r="AS101" s="114">
        <v>0</v>
      </c>
      <c r="AT101" s="115" t="s">
        <v>102</v>
      </c>
      <c r="AU101" s="115" t="s">
        <v>44</v>
      </c>
      <c r="AV101" s="116" t="e">
        <f>ROUND(IF(AU101="základní",AG101*L34,IF(AU101="snížená",AG101*L35,0)), 2)</f>
        <v>#REF!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V101" s="17" t="s">
        <v>105</v>
      </c>
      <c r="BY101" s="117" t="e">
        <f>IF(AU101="základní",AV101,0)</f>
        <v>#REF!</v>
      </c>
      <c r="BZ101" s="117">
        <f>IF(AU101="snížená",AV101,0)</f>
        <v>0</v>
      </c>
      <c r="CA101" s="117">
        <v>0</v>
      </c>
      <c r="CB101" s="117">
        <v>0</v>
      </c>
      <c r="CC101" s="117">
        <v>0</v>
      </c>
      <c r="CD101" s="117" t="e">
        <f>IF(AU101="základní",AG101,0)</f>
        <v>#REF!</v>
      </c>
      <c r="CE101" s="117">
        <f>IF(AU101="snížená",AG101,0)</f>
        <v>0</v>
      </c>
      <c r="CF101" s="117">
        <f>IF(AU101="zákl. přenesená",AG101,0)</f>
        <v>0</v>
      </c>
      <c r="CG101" s="117">
        <f>IF(AU101="sníž. přenesená",AG101,0)</f>
        <v>0</v>
      </c>
      <c r="CH101" s="117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91" s="2" customFormat="1" ht="19.899999999999999" customHeight="1">
      <c r="A102" s="36"/>
      <c r="B102" s="37"/>
      <c r="C102" s="38"/>
      <c r="D102" s="304" t="s">
        <v>104</v>
      </c>
      <c r="E102" s="301"/>
      <c r="F102" s="301"/>
      <c r="G102" s="301"/>
      <c r="H102" s="301"/>
      <c r="I102" s="301"/>
      <c r="J102" s="301"/>
      <c r="K102" s="301"/>
      <c r="L102" s="301"/>
      <c r="M102" s="301"/>
      <c r="N102" s="301"/>
      <c r="O102" s="301"/>
      <c r="P102" s="301"/>
      <c r="Q102" s="301"/>
      <c r="R102" s="301"/>
      <c r="S102" s="301"/>
      <c r="T102" s="301"/>
      <c r="U102" s="301"/>
      <c r="V102" s="301"/>
      <c r="W102" s="301"/>
      <c r="X102" s="301"/>
      <c r="Y102" s="301"/>
      <c r="Z102" s="301"/>
      <c r="AA102" s="301"/>
      <c r="AB102" s="301"/>
      <c r="AC102" s="38"/>
      <c r="AD102" s="38"/>
      <c r="AE102" s="38"/>
      <c r="AF102" s="38"/>
      <c r="AG102" s="302" t="e">
        <f>ROUND(AG94 * AS102, 2)</f>
        <v>#REF!</v>
      </c>
      <c r="AH102" s="303"/>
      <c r="AI102" s="303"/>
      <c r="AJ102" s="303"/>
      <c r="AK102" s="303"/>
      <c r="AL102" s="303"/>
      <c r="AM102" s="303"/>
      <c r="AN102" s="303" t="e">
        <f>ROUND(AG102 + AV102, 2)</f>
        <v>#REF!</v>
      </c>
      <c r="AO102" s="303"/>
      <c r="AP102" s="303"/>
      <c r="AQ102" s="38"/>
      <c r="AR102" s="39"/>
      <c r="AS102" s="114">
        <v>0</v>
      </c>
      <c r="AT102" s="115" t="s">
        <v>102</v>
      </c>
      <c r="AU102" s="115" t="s">
        <v>44</v>
      </c>
      <c r="AV102" s="116" t="e">
        <f>ROUND(IF(AU102="základní",AG102*L34,IF(AU102="snížená",AG102*L35,0)), 2)</f>
        <v>#REF!</v>
      </c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V102" s="17" t="s">
        <v>105</v>
      </c>
      <c r="BY102" s="117" t="e">
        <f>IF(AU102="základní",AV102,0)</f>
        <v>#REF!</v>
      </c>
      <c r="BZ102" s="117">
        <f>IF(AU102="snížená",AV102,0)</f>
        <v>0</v>
      </c>
      <c r="CA102" s="117">
        <v>0</v>
      </c>
      <c r="CB102" s="117">
        <v>0</v>
      </c>
      <c r="CC102" s="117">
        <v>0</v>
      </c>
      <c r="CD102" s="117" t="e">
        <f>IF(AU102="základní",AG102,0)</f>
        <v>#REF!</v>
      </c>
      <c r="CE102" s="117">
        <f>IF(AU102="snížená",AG102,0)</f>
        <v>0</v>
      </c>
      <c r="CF102" s="117">
        <f>IF(AU102="zákl. přenesená",AG102,0)</f>
        <v>0</v>
      </c>
      <c r="CG102" s="117">
        <f>IF(AU102="sníž. přenesená",AG102,0)</f>
        <v>0</v>
      </c>
      <c r="CH102" s="117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91" s="2" customFormat="1" ht="19.899999999999999" customHeight="1">
      <c r="A103" s="36"/>
      <c r="B103" s="37"/>
      <c r="C103" s="38"/>
      <c r="D103" s="304" t="s">
        <v>104</v>
      </c>
      <c r="E103" s="301"/>
      <c r="F103" s="301"/>
      <c r="G103" s="301"/>
      <c r="H103" s="301"/>
      <c r="I103" s="301"/>
      <c r="J103" s="301"/>
      <c r="K103" s="301"/>
      <c r="L103" s="301"/>
      <c r="M103" s="301"/>
      <c r="N103" s="301"/>
      <c r="O103" s="301"/>
      <c r="P103" s="301"/>
      <c r="Q103" s="301"/>
      <c r="R103" s="301"/>
      <c r="S103" s="301"/>
      <c r="T103" s="301"/>
      <c r="U103" s="301"/>
      <c r="V103" s="301"/>
      <c r="W103" s="301"/>
      <c r="X103" s="301"/>
      <c r="Y103" s="301"/>
      <c r="Z103" s="301"/>
      <c r="AA103" s="301"/>
      <c r="AB103" s="301"/>
      <c r="AC103" s="38"/>
      <c r="AD103" s="38"/>
      <c r="AE103" s="38"/>
      <c r="AF103" s="38"/>
      <c r="AG103" s="302" t="e">
        <f>ROUND(AG94 * AS103, 2)</f>
        <v>#REF!</v>
      </c>
      <c r="AH103" s="303"/>
      <c r="AI103" s="303"/>
      <c r="AJ103" s="303"/>
      <c r="AK103" s="303"/>
      <c r="AL103" s="303"/>
      <c r="AM103" s="303"/>
      <c r="AN103" s="303" t="e">
        <f>ROUND(AG103 + AV103, 2)</f>
        <v>#REF!</v>
      </c>
      <c r="AO103" s="303"/>
      <c r="AP103" s="303"/>
      <c r="AQ103" s="38"/>
      <c r="AR103" s="39"/>
      <c r="AS103" s="118">
        <v>0</v>
      </c>
      <c r="AT103" s="119" t="s">
        <v>102</v>
      </c>
      <c r="AU103" s="119" t="s">
        <v>44</v>
      </c>
      <c r="AV103" s="120" t="e">
        <f>ROUND(IF(AU103="základní",AG103*L34,IF(AU103="snížená",AG103*L35,0)), 2)</f>
        <v>#REF!</v>
      </c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V103" s="17" t="s">
        <v>105</v>
      </c>
      <c r="BY103" s="117" t="e">
        <f>IF(AU103="základní",AV103,0)</f>
        <v>#REF!</v>
      </c>
      <c r="BZ103" s="117">
        <f>IF(AU103="snížená",AV103,0)</f>
        <v>0</v>
      </c>
      <c r="CA103" s="117">
        <v>0</v>
      </c>
      <c r="CB103" s="117">
        <v>0</v>
      </c>
      <c r="CC103" s="117">
        <v>0</v>
      </c>
      <c r="CD103" s="117" t="e">
        <f>IF(AU103="základní",AG103,0)</f>
        <v>#REF!</v>
      </c>
      <c r="CE103" s="117">
        <f>IF(AU103="snížená",AG103,0)</f>
        <v>0</v>
      </c>
      <c r="CF103" s="117">
        <f>IF(AU103="zákl. přenesená",AG103,0)</f>
        <v>0</v>
      </c>
      <c r="CG103" s="117">
        <f>IF(AU103="sníž. přenesená",AG103,0)</f>
        <v>0</v>
      </c>
      <c r="CH103" s="117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0.9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</row>
    <row r="105" spans="1:91" s="2" customFormat="1" ht="30" customHeight="1">
      <c r="A105" s="36"/>
      <c r="B105" s="37"/>
      <c r="C105" s="121" t="s">
        <v>106</v>
      </c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307" t="e">
        <f>ROUND(AG94 + AG99, 2)</f>
        <v>#REF!</v>
      </c>
      <c r="AH105" s="307"/>
      <c r="AI105" s="307"/>
      <c r="AJ105" s="307"/>
      <c r="AK105" s="307"/>
      <c r="AL105" s="307"/>
      <c r="AM105" s="307"/>
      <c r="AN105" s="307" t="e">
        <f>ROUND(AN94 + AN99, 2)</f>
        <v>#REF!</v>
      </c>
      <c r="AO105" s="307"/>
      <c r="AP105" s="307"/>
      <c r="AQ105" s="122"/>
      <c r="AR105" s="39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</row>
    <row r="106" spans="1:91" s="2" customFormat="1" ht="6.95" customHeight="1">
      <c r="A106" s="36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39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</row>
  </sheetData>
  <sheetProtection algorithmName="SHA-512" hashValue="KN8FWTC6sPeIF6OHe5LJIXOjOe5TKjbSz34S0CAC7Y0oaV6bJ7iQOUP7V3zn2EcZL0upcWbZsTvhm24vtFuMBQ==" saltValue="bUyCyE7YlUCvfvj9EEhq9CZQRUQZqg0QRAkH+OqFqvO7PDuQ9E7JekhI2e4XZB5KYF69rHsxuleA5ScWwITG6g==" spinCount="100000" sheet="1" objects="1" scenarios="1" formatColumns="0" formatRows="0"/>
  <mergeCells count="70">
    <mergeCell ref="AR2:BG2"/>
    <mergeCell ref="W38:AE38"/>
    <mergeCell ref="AK38:AO38"/>
    <mergeCell ref="L38:P38"/>
    <mergeCell ref="AK40:AO40"/>
    <mergeCell ref="X40:AB40"/>
    <mergeCell ref="AK36:AO36"/>
    <mergeCell ref="L36:P36"/>
    <mergeCell ref="W36:AE36"/>
    <mergeCell ref="AK37:AO37"/>
    <mergeCell ref="W37:AE37"/>
    <mergeCell ref="L37:P37"/>
    <mergeCell ref="AK33:AO33"/>
    <mergeCell ref="L34:P34"/>
    <mergeCell ref="AK34:AO34"/>
    <mergeCell ref="W34:AE34"/>
    <mergeCell ref="L35:P35"/>
    <mergeCell ref="AK35:AO35"/>
    <mergeCell ref="W35:AE35"/>
    <mergeCell ref="AG99:AM99"/>
    <mergeCell ref="AN99:AP99"/>
    <mergeCell ref="AG105:AM105"/>
    <mergeCell ref="AN105:AP105"/>
    <mergeCell ref="BG5:BG34"/>
    <mergeCell ref="K5:AJ5"/>
    <mergeCell ref="K6:AJ6"/>
    <mergeCell ref="E14:AJ14"/>
    <mergeCell ref="E23:AN23"/>
    <mergeCell ref="AK26:AO26"/>
    <mergeCell ref="AK27:AO27"/>
    <mergeCell ref="AK28:AO28"/>
    <mergeCell ref="AK29:AO29"/>
    <mergeCell ref="AK31:AO31"/>
    <mergeCell ref="W33:AE33"/>
    <mergeCell ref="L33:P33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6:AM96"/>
    <mergeCell ref="J96:AF96"/>
    <mergeCell ref="D96:H96"/>
    <mergeCell ref="AN96:AP96"/>
    <mergeCell ref="AN97:AP97"/>
    <mergeCell ref="AG97:AM97"/>
    <mergeCell ref="D97:H97"/>
    <mergeCell ref="J97:AF97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2023-01-1 - SO-01 Schody-...'!C2" display="/"/>
    <hyperlink ref="A96" location="'2023-01-2 - SO-02 Opěrné ...'!C2" display="/"/>
    <hyperlink ref="A97" location="'2023-01-3 - SO-03 Vegetač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T2" s="17" t="s">
        <v>90</v>
      </c>
    </row>
    <row r="3" spans="1:46" s="1" customFormat="1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20"/>
      <c r="AT3" s="17" t="s">
        <v>91</v>
      </c>
    </row>
    <row r="4" spans="1:46" s="1" customFormat="1" ht="24.95" customHeight="1">
      <c r="B4" s="20"/>
      <c r="D4" s="126" t="s">
        <v>107</v>
      </c>
      <c r="M4" s="20"/>
      <c r="N4" s="127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28" t="s">
        <v>17</v>
      </c>
      <c r="M6" s="20"/>
    </row>
    <row r="7" spans="1:46" s="1" customFormat="1" ht="16.5" customHeight="1">
      <c r="B7" s="20"/>
      <c r="E7" s="330" t="str">
        <f>'Rekapitulace stavby'!K6</f>
        <v>Schody na Větru - oprava</v>
      </c>
      <c r="F7" s="331"/>
      <c r="G7" s="331"/>
      <c r="H7" s="331"/>
      <c r="M7" s="20"/>
    </row>
    <row r="8" spans="1:46" s="2" customFormat="1" ht="12" customHeight="1">
      <c r="A8" s="36"/>
      <c r="B8" s="39"/>
      <c r="C8" s="36"/>
      <c r="D8" s="128" t="s">
        <v>108</v>
      </c>
      <c r="E8" s="36"/>
      <c r="F8" s="36"/>
      <c r="G8" s="36"/>
      <c r="H8" s="36"/>
      <c r="I8" s="36"/>
      <c r="J8" s="36"/>
      <c r="K8" s="36"/>
      <c r="L8" s="36"/>
      <c r="M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39"/>
      <c r="C9" s="36"/>
      <c r="D9" s="36"/>
      <c r="E9" s="332" t="s">
        <v>109</v>
      </c>
      <c r="F9" s="333"/>
      <c r="G9" s="333"/>
      <c r="H9" s="333"/>
      <c r="I9" s="36"/>
      <c r="J9" s="36"/>
      <c r="K9" s="36"/>
      <c r="L9" s="36"/>
      <c r="M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39"/>
      <c r="C11" s="36"/>
      <c r="D11" s="128" t="s">
        <v>19</v>
      </c>
      <c r="E11" s="36"/>
      <c r="F11" s="129" t="s">
        <v>1</v>
      </c>
      <c r="G11" s="36"/>
      <c r="H11" s="36"/>
      <c r="I11" s="128" t="s">
        <v>20</v>
      </c>
      <c r="J11" s="129" t="s">
        <v>1</v>
      </c>
      <c r="K11" s="36"/>
      <c r="L11" s="36"/>
      <c r="M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39"/>
      <c r="C12" s="36"/>
      <c r="D12" s="128" t="s">
        <v>21</v>
      </c>
      <c r="E12" s="36"/>
      <c r="F12" s="129" t="s">
        <v>22</v>
      </c>
      <c r="G12" s="36"/>
      <c r="H12" s="36"/>
      <c r="I12" s="128" t="s">
        <v>23</v>
      </c>
      <c r="J12" s="130" t="str">
        <f>'Rekapitulace stavby'!AN8</f>
        <v>13. 7. 2023</v>
      </c>
      <c r="K12" s="36"/>
      <c r="L12" s="36"/>
      <c r="M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39"/>
      <c r="C14" s="36"/>
      <c r="D14" s="128" t="s">
        <v>25</v>
      </c>
      <c r="E14" s="36"/>
      <c r="F14" s="36"/>
      <c r="G14" s="36"/>
      <c r="H14" s="36"/>
      <c r="I14" s="128" t="s">
        <v>26</v>
      </c>
      <c r="J14" s="129" t="s">
        <v>1</v>
      </c>
      <c r="K14" s="36"/>
      <c r="L14" s="36"/>
      <c r="M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36"/>
      <c r="M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26</v>
      </c>
      <c r="J17" s="30" t="str">
        <f>'Rekapitulace stavby'!AN13</f>
        <v>Vyplň údaj</v>
      </c>
      <c r="K17" s="36"/>
      <c r="L17" s="36"/>
      <c r="M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39"/>
      <c r="C18" s="36"/>
      <c r="D18" s="36"/>
      <c r="E18" s="334" t="str">
        <f>'Rekapitulace stavby'!E14</f>
        <v>Vyplň údaj</v>
      </c>
      <c r="F18" s="335"/>
      <c r="G18" s="335"/>
      <c r="H18" s="335"/>
      <c r="I18" s="128" t="s">
        <v>28</v>
      </c>
      <c r="J18" s="30" t="str">
        <f>'Rekapitulace stavby'!AN14</f>
        <v>Vyplň údaj</v>
      </c>
      <c r="K18" s="36"/>
      <c r="L18" s="36"/>
      <c r="M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26</v>
      </c>
      <c r="J20" s="129" t="str">
        <f>IF('Rekapitulace stavby'!AN16="","",'Rekapitulace stavby'!AN16)</f>
        <v/>
      </c>
      <c r="K20" s="36"/>
      <c r="L20" s="36"/>
      <c r="M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39"/>
      <c r="C21" s="36"/>
      <c r="D21" s="36"/>
      <c r="E21" s="129" t="str">
        <f>IF('Rekapitulace stavby'!E17="","",'Rekapitulace stavby'!E17)</f>
        <v xml:space="preserve"> </v>
      </c>
      <c r="F21" s="36"/>
      <c r="G21" s="36"/>
      <c r="H21" s="36"/>
      <c r="I21" s="128" t="s">
        <v>28</v>
      </c>
      <c r="J21" s="129" t="str">
        <f>IF('Rekapitulace stavby'!AN17="","",'Rekapitulace stavby'!AN17)</f>
        <v/>
      </c>
      <c r="K21" s="36"/>
      <c r="L21" s="36"/>
      <c r="M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39"/>
      <c r="C23" s="36"/>
      <c r="D23" s="128" t="s">
        <v>33</v>
      </c>
      <c r="E23" s="36"/>
      <c r="F23" s="36"/>
      <c r="G23" s="36"/>
      <c r="H23" s="36"/>
      <c r="I23" s="128" t="s">
        <v>26</v>
      </c>
      <c r="J23" s="129" t="str">
        <f>IF('Rekapitulace stavby'!AN19="","",'Rekapitulace stavby'!AN19)</f>
        <v/>
      </c>
      <c r="K23" s="36"/>
      <c r="L23" s="36"/>
      <c r="M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39"/>
      <c r="C24" s="36"/>
      <c r="D24" s="36"/>
      <c r="E24" s="129" t="str">
        <f>IF('Rekapitulace stavby'!E20="","",'Rekapitulace stavby'!E20)</f>
        <v xml:space="preserve"> </v>
      </c>
      <c r="F24" s="36"/>
      <c r="G24" s="36"/>
      <c r="H24" s="36"/>
      <c r="I24" s="128" t="s">
        <v>28</v>
      </c>
      <c r="J24" s="129" t="str">
        <f>IF('Rekapitulace stavby'!AN20="","",'Rekapitulace stavby'!AN20)</f>
        <v/>
      </c>
      <c r="K24" s="36"/>
      <c r="L24" s="36"/>
      <c r="M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39"/>
      <c r="C26" s="36"/>
      <c r="D26" s="128" t="s">
        <v>34</v>
      </c>
      <c r="E26" s="36"/>
      <c r="F26" s="36"/>
      <c r="G26" s="36"/>
      <c r="H26" s="36"/>
      <c r="I26" s="36"/>
      <c r="J26" s="36"/>
      <c r="K26" s="36"/>
      <c r="L26" s="36"/>
      <c r="M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31"/>
      <c r="B27" s="132"/>
      <c r="C27" s="131"/>
      <c r="D27" s="131"/>
      <c r="E27" s="336" t="s">
        <v>1</v>
      </c>
      <c r="F27" s="336"/>
      <c r="G27" s="336"/>
      <c r="H27" s="336"/>
      <c r="I27" s="131"/>
      <c r="J27" s="131"/>
      <c r="K27" s="131"/>
      <c r="L27" s="131"/>
      <c r="M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134"/>
      <c r="M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39"/>
      <c r="C30" s="36"/>
      <c r="D30" s="129" t="s">
        <v>110</v>
      </c>
      <c r="E30" s="36"/>
      <c r="F30" s="36"/>
      <c r="G30" s="36"/>
      <c r="H30" s="36"/>
      <c r="I30" s="36"/>
      <c r="J30" s="36"/>
      <c r="K30" s="135">
        <f>K96</f>
        <v>0</v>
      </c>
      <c r="L30" s="36"/>
      <c r="M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2.75">
      <c r="A31" s="36"/>
      <c r="B31" s="39"/>
      <c r="C31" s="36"/>
      <c r="D31" s="36"/>
      <c r="E31" s="128" t="s">
        <v>36</v>
      </c>
      <c r="F31" s="36"/>
      <c r="G31" s="36"/>
      <c r="H31" s="36"/>
      <c r="I31" s="36"/>
      <c r="J31" s="36"/>
      <c r="K31" s="136">
        <f>I96</f>
        <v>0</v>
      </c>
      <c r="L31" s="36"/>
      <c r="M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2.75">
      <c r="A32" s="36"/>
      <c r="B32" s="39"/>
      <c r="C32" s="36"/>
      <c r="D32" s="36"/>
      <c r="E32" s="128" t="s">
        <v>37</v>
      </c>
      <c r="F32" s="36"/>
      <c r="G32" s="36"/>
      <c r="H32" s="36"/>
      <c r="I32" s="36"/>
      <c r="J32" s="36"/>
      <c r="K32" s="136">
        <f>J96</f>
        <v>0</v>
      </c>
      <c r="L32" s="36"/>
      <c r="M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39"/>
      <c r="C33" s="36"/>
      <c r="D33" s="137" t="s">
        <v>101</v>
      </c>
      <c r="E33" s="36"/>
      <c r="F33" s="36"/>
      <c r="G33" s="36"/>
      <c r="H33" s="36"/>
      <c r="I33" s="36"/>
      <c r="J33" s="36"/>
      <c r="K33" s="135">
        <f>K102</f>
        <v>0</v>
      </c>
      <c r="L33" s="36"/>
      <c r="M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39"/>
      <c r="C34" s="36"/>
      <c r="D34" s="138" t="s">
        <v>39</v>
      </c>
      <c r="E34" s="36"/>
      <c r="F34" s="36"/>
      <c r="G34" s="36"/>
      <c r="H34" s="36"/>
      <c r="I34" s="36"/>
      <c r="J34" s="36"/>
      <c r="K34" s="139">
        <f>ROUND(K30 + K33, 2)</f>
        <v>0</v>
      </c>
      <c r="L34" s="36"/>
      <c r="M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39"/>
      <c r="C35" s="36"/>
      <c r="D35" s="134"/>
      <c r="E35" s="134"/>
      <c r="F35" s="134"/>
      <c r="G35" s="134"/>
      <c r="H35" s="134"/>
      <c r="I35" s="134"/>
      <c r="J35" s="134"/>
      <c r="K35" s="134"/>
      <c r="L35" s="134"/>
      <c r="M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39"/>
      <c r="C36" s="36"/>
      <c r="D36" s="36"/>
      <c r="E36" s="36"/>
      <c r="F36" s="140" t="s">
        <v>41</v>
      </c>
      <c r="G36" s="36"/>
      <c r="H36" s="36"/>
      <c r="I36" s="140" t="s">
        <v>40</v>
      </c>
      <c r="J36" s="36"/>
      <c r="K36" s="140" t="s">
        <v>42</v>
      </c>
      <c r="L36" s="36"/>
      <c r="M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39"/>
      <c r="C37" s="36"/>
      <c r="D37" s="141" t="s">
        <v>43</v>
      </c>
      <c r="E37" s="128" t="s">
        <v>44</v>
      </c>
      <c r="F37" s="136">
        <f>ROUND((SUM(BE102:BE109) + SUM(BE129:BE172)),  2)</f>
        <v>0</v>
      </c>
      <c r="G37" s="36"/>
      <c r="H37" s="36"/>
      <c r="I37" s="142">
        <v>0.21</v>
      </c>
      <c r="J37" s="36"/>
      <c r="K37" s="136">
        <f>ROUND(((SUM(BE102:BE109) + SUM(BE129:BE172))*I37),  2)</f>
        <v>0</v>
      </c>
      <c r="L37" s="36"/>
      <c r="M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39"/>
      <c r="C38" s="36"/>
      <c r="D38" s="36"/>
      <c r="E38" s="128" t="s">
        <v>45</v>
      </c>
      <c r="F38" s="136">
        <f>ROUND((SUM(BF102:BF109) + SUM(BF129:BF172)),  2)</f>
        <v>0</v>
      </c>
      <c r="G38" s="36"/>
      <c r="H38" s="36"/>
      <c r="I38" s="142">
        <v>0.15</v>
      </c>
      <c r="J38" s="36"/>
      <c r="K38" s="136">
        <f>ROUND(((SUM(BF102:BF109) + SUM(BF129:BF172))*I38),  2)</f>
        <v>0</v>
      </c>
      <c r="L38" s="36"/>
      <c r="M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39"/>
      <c r="C39" s="36"/>
      <c r="D39" s="36"/>
      <c r="E39" s="128" t="s">
        <v>46</v>
      </c>
      <c r="F39" s="136">
        <f>ROUND((SUM(BG102:BG109) + SUM(BG129:BG172)),  2)</f>
        <v>0</v>
      </c>
      <c r="G39" s="36"/>
      <c r="H39" s="36"/>
      <c r="I39" s="142">
        <v>0.21</v>
      </c>
      <c r="J39" s="36"/>
      <c r="K39" s="136">
        <f>0</f>
        <v>0</v>
      </c>
      <c r="L39" s="36"/>
      <c r="M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39"/>
      <c r="C40" s="36"/>
      <c r="D40" s="36"/>
      <c r="E40" s="128" t="s">
        <v>47</v>
      </c>
      <c r="F40" s="136">
        <f>ROUND((SUM(BH102:BH109) + SUM(BH129:BH172)),  2)</f>
        <v>0</v>
      </c>
      <c r="G40" s="36"/>
      <c r="H40" s="36"/>
      <c r="I40" s="142">
        <v>0.15</v>
      </c>
      <c r="J40" s="36"/>
      <c r="K40" s="136">
        <f>0</f>
        <v>0</v>
      </c>
      <c r="L40" s="36"/>
      <c r="M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39"/>
      <c r="C41" s="36"/>
      <c r="D41" s="36"/>
      <c r="E41" s="128" t="s">
        <v>48</v>
      </c>
      <c r="F41" s="136">
        <f>ROUND((SUM(BI102:BI109) + SUM(BI129:BI172)),  2)</f>
        <v>0</v>
      </c>
      <c r="G41" s="36"/>
      <c r="H41" s="36"/>
      <c r="I41" s="142">
        <v>0</v>
      </c>
      <c r="J41" s="36"/>
      <c r="K41" s="136">
        <f>0</f>
        <v>0</v>
      </c>
      <c r="L41" s="36"/>
      <c r="M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39"/>
      <c r="C43" s="143"/>
      <c r="D43" s="144" t="s">
        <v>49</v>
      </c>
      <c r="E43" s="145"/>
      <c r="F43" s="145"/>
      <c r="G43" s="146" t="s">
        <v>50</v>
      </c>
      <c r="H43" s="147" t="s">
        <v>51</v>
      </c>
      <c r="I43" s="145"/>
      <c r="J43" s="145"/>
      <c r="K43" s="148">
        <f>SUM(K34:K41)</f>
        <v>0</v>
      </c>
      <c r="L43" s="149"/>
      <c r="M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39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3"/>
      <c r="D50" s="150" t="s">
        <v>52</v>
      </c>
      <c r="E50" s="151"/>
      <c r="F50" s="151"/>
      <c r="G50" s="150" t="s">
        <v>53</v>
      </c>
      <c r="H50" s="151"/>
      <c r="I50" s="151"/>
      <c r="J50" s="151"/>
      <c r="K50" s="151"/>
      <c r="L50" s="151"/>
      <c r="M50" s="53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6"/>
      <c r="B61" s="39"/>
      <c r="C61" s="36"/>
      <c r="D61" s="152" t="s">
        <v>54</v>
      </c>
      <c r="E61" s="153"/>
      <c r="F61" s="154" t="s">
        <v>55</v>
      </c>
      <c r="G61" s="152" t="s">
        <v>54</v>
      </c>
      <c r="H61" s="153"/>
      <c r="I61" s="153"/>
      <c r="J61" s="155" t="s">
        <v>55</v>
      </c>
      <c r="K61" s="153"/>
      <c r="L61" s="153"/>
      <c r="M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6"/>
      <c r="B65" s="39"/>
      <c r="C65" s="36"/>
      <c r="D65" s="150" t="s">
        <v>56</v>
      </c>
      <c r="E65" s="156"/>
      <c r="F65" s="156"/>
      <c r="G65" s="150" t="s">
        <v>57</v>
      </c>
      <c r="H65" s="156"/>
      <c r="I65" s="156"/>
      <c r="J65" s="156"/>
      <c r="K65" s="156"/>
      <c r="L65" s="156"/>
      <c r="M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6"/>
      <c r="B76" s="39"/>
      <c r="C76" s="36"/>
      <c r="D76" s="152" t="s">
        <v>54</v>
      </c>
      <c r="E76" s="153"/>
      <c r="F76" s="154" t="s">
        <v>55</v>
      </c>
      <c r="G76" s="152" t="s">
        <v>54</v>
      </c>
      <c r="H76" s="153"/>
      <c r="I76" s="153"/>
      <c r="J76" s="155" t="s">
        <v>55</v>
      </c>
      <c r="K76" s="153"/>
      <c r="L76" s="153"/>
      <c r="M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38"/>
      <c r="M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29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37" t="str">
        <f>E7</f>
        <v>Schody na Větru - oprava</v>
      </c>
      <c r="F85" s="338"/>
      <c r="G85" s="338"/>
      <c r="H85" s="338"/>
      <c r="I85" s="38"/>
      <c r="J85" s="38"/>
      <c r="K85" s="38"/>
      <c r="L85" s="38"/>
      <c r="M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29" t="s">
        <v>108</v>
      </c>
      <c r="D86" s="38"/>
      <c r="E86" s="38"/>
      <c r="F86" s="38"/>
      <c r="G86" s="38"/>
      <c r="H86" s="38"/>
      <c r="I86" s="38"/>
      <c r="J86" s="38"/>
      <c r="K86" s="38"/>
      <c r="L86" s="38"/>
      <c r="M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82" t="str">
        <f>E9</f>
        <v>2023-01-1 - SO-01 Schody-oprava</v>
      </c>
      <c r="F87" s="339"/>
      <c r="G87" s="339"/>
      <c r="H87" s="339"/>
      <c r="I87" s="38"/>
      <c r="J87" s="38"/>
      <c r="K87" s="38"/>
      <c r="L87" s="38"/>
      <c r="M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29" t="s">
        <v>21</v>
      </c>
      <c r="D89" s="38"/>
      <c r="E89" s="38"/>
      <c r="F89" s="27" t="str">
        <f>F12</f>
        <v>Lanškroun</v>
      </c>
      <c r="G89" s="38"/>
      <c r="H89" s="38"/>
      <c r="I89" s="29" t="s">
        <v>23</v>
      </c>
      <c r="J89" s="68" t="str">
        <f>IF(J12="","",J12)</f>
        <v>13. 7. 2023</v>
      </c>
      <c r="K89" s="38"/>
      <c r="L89" s="38"/>
      <c r="M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29" t="s">
        <v>25</v>
      </c>
      <c r="D91" s="38"/>
      <c r="E91" s="38"/>
      <c r="F91" s="27" t="str">
        <f>E15</f>
        <v>Město Lanškroun</v>
      </c>
      <c r="G91" s="38"/>
      <c r="H91" s="38"/>
      <c r="I91" s="29" t="s">
        <v>31</v>
      </c>
      <c r="J91" s="32" t="str">
        <f>E21</f>
        <v xml:space="preserve"> </v>
      </c>
      <c r="K91" s="38"/>
      <c r="L91" s="38"/>
      <c r="M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29" t="s">
        <v>29</v>
      </c>
      <c r="D92" s="38"/>
      <c r="E92" s="38"/>
      <c r="F92" s="27" t="str">
        <f>IF(E18="","",E18)</f>
        <v>Vyplň údaj</v>
      </c>
      <c r="G92" s="38"/>
      <c r="H92" s="38"/>
      <c r="I92" s="29" t="s">
        <v>33</v>
      </c>
      <c r="J92" s="32" t="str">
        <f>E24</f>
        <v xml:space="preserve"> </v>
      </c>
      <c r="K92" s="38"/>
      <c r="L92" s="38"/>
      <c r="M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1" t="s">
        <v>112</v>
      </c>
      <c r="D94" s="122"/>
      <c r="E94" s="122"/>
      <c r="F94" s="122"/>
      <c r="G94" s="122"/>
      <c r="H94" s="122"/>
      <c r="I94" s="162" t="s">
        <v>113</v>
      </c>
      <c r="J94" s="162" t="s">
        <v>114</v>
      </c>
      <c r="K94" s="162" t="s">
        <v>115</v>
      </c>
      <c r="L94" s="122"/>
      <c r="M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3" t="s">
        <v>116</v>
      </c>
      <c r="D96" s="38"/>
      <c r="E96" s="38"/>
      <c r="F96" s="38"/>
      <c r="G96" s="38"/>
      <c r="H96" s="38"/>
      <c r="I96" s="86">
        <f t="shared" ref="I96:J98" si="0">Q129</f>
        <v>0</v>
      </c>
      <c r="J96" s="86">
        <f t="shared" si="0"/>
        <v>0</v>
      </c>
      <c r="K96" s="86">
        <f>K129</f>
        <v>0</v>
      </c>
      <c r="L96" s="38"/>
      <c r="M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117</v>
      </c>
    </row>
    <row r="97" spans="1:65" s="9" customFormat="1" ht="24.95" customHeight="1">
      <c r="B97" s="164"/>
      <c r="C97" s="165"/>
      <c r="D97" s="166" t="s">
        <v>118</v>
      </c>
      <c r="E97" s="167"/>
      <c r="F97" s="167"/>
      <c r="G97" s="167"/>
      <c r="H97" s="167"/>
      <c r="I97" s="168">
        <f t="shared" si="0"/>
        <v>0</v>
      </c>
      <c r="J97" s="168">
        <f t="shared" si="0"/>
        <v>0</v>
      </c>
      <c r="K97" s="168">
        <f>K130</f>
        <v>0</v>
      </c>
      <c r="L97" s="165"/>
      <c r="M97" s="169"/>
    </row>
    <row r="98" spans="1:65" s="10" customFormat="1" ht="19.899999999999999" customHeight="1">
      <c r="B98" s="170"/>
      <c r="C98" s="171"/>
      <c r="D98" s="172" t="s">
        <v>119</v>
      </c>
      <c r="E98" s="173"/>
      <c r="F98" s="173"/>
      <c r="G98" s="173"/>
      <c r="H98" s="173"/>
      <c r="I98" s="174">
        <f t="shared" si="0"/>
        <v>0</v>
      </c>
      <c r="J98" s="174">
        <f t="shared" si="0"/>
        <v>0</v>
      </c>
      <c r="K98" s="174">
        <f>K131</f>
        <v>0</v>
      </c>
      <c r="L98" s="171"/>
      <c r="M98" s="175"/>
    </row>
    <row r="99" spans="1:65" s="9" customFormat="1" ht="24.95" customHeight="1">
      <c r="B99" s="164"/>
      <c r="C99" s="165"/>
      <c r="D99" s="166" t="s">
        <v>120</v>
      </c>
      <c r="E99" s="167"/>
      <c r="F99" s="167"/>
      <c r="G99" s="167"/>
      <c r="H99" s="167"/>
      <c r="I99" s="168">
        <f>Q172</f>
        <v>0</v>
      </c>
      <c r="J99" s="168">
        <f>R172</f>
        <v>0</v>
      </c>
      <c r="K99" s="168">
        <f>K172</f>
        <v>0</v>
      </c>
      <c r="L99" s="165"/>
      <c r="M99" s="169"/>
    </row>
    <row r="100" spans="1:65" s="2" customFormat="1" ht="21.7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6.95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29.25" customHeight="1">
      <c r="A102" s="36"/>
      <c r="B102" s="37"/>
      <c r="C102" s="163" t="s">
        <v>121</v>
      </c>
      <c r="D102" s="38"/>
      <c r="E102" s="38"/>
      <c r="F102" s="38"/>
      <c r="G102" s="38"/>
      <c r="H102" s="38"/>
      <c r="I102" s="38"/>
      <c r="J102" s="38"/>
      <c r="K102" s="176">
        <f>ROUND(K103 + K104 + K105 + K106 + K107 + K108,2)</f>
        <v>0</v>
      </c>
      <c r="L102" s="38"/>
      <c r="M102" s="53"/>
      <c r="O102" s="177" t="s">
        <v>43</v>
      </c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8" customHeight="1">
      <c r="A103" s="36"/>
      <c r="B103" s="37"/>
      <c r="C103" s="38"/>
      <c r="D103" s="304" t="s">
        <v>122</v>
      </c>
      <c r="E103" s="301"/>
      <c r="F103" s="301"/>
      <c r="G103" s="38"/>
      <c r="H103" s="38"/>
      <c r="I103" s="38"/>
      <c r="J103" s="38"/>
      <c r="K103" s="113">
        <v>0</v>
      </c>
      <c r="L103" s="38"/>
      <c r="M103" s="178"/>
      <c r="N103" s="179"/>
      <c r="O103" s="180" t="s">
        <v>44</v>
      </c>
      <c r="P103" s="179"/>
      <c r="Q103" s="179"/>
      <c r="R103" s="179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82" t="s">
        <v>123</v>
      </c>
      <c r="AZ103" s="179"/>
      <c r="BA103" s="179"/>
      <c r="BB103" s="179"/>
      <c r="BC103" s="179"/>
      <c r="BD103" s="179"/>
      <c r="BE103" s="183">
        <f t="shared" ref="BE103:BE108" si="1">IF(O103="základní",K103,0)</f>
        <v>0</v>
      </c>
      <c r="BF103" s="183">
        <f t="shared" ref="BF103:BF108" si="2">IF(O103="snížená",K103,0)</f>
        <v>0</v>
      </c>
      <c r="BG103" s="183">
        <f t="shared" ref="BG103:BG108" si="3">IF(O103="zákl. přenesená",K103,0)</f>
        <v>0</v>
      </c>
      <c r="BH103" s="183">
        <f t="shared" ref="BH103:BH108" si="4">IF(O103="sníž. přenesená",K103,0)</f>
        <v>0</v>
      </c>
      <c r="BI103" s="183">
        <f t="shared" ref="BI103:BI108" si="5">IF(O103="nulová",K103,0)</f>
        <v>0</v>
      </c>
      <c r="BJ103" s="182" t="s">
        <v>89</v>
      </c>
      <c r="BK103" s="179"/>
      <c r="BL103" s="179"/>
      <c r="BM103" s="179"/>
    </row>
    <row r="104" spans="1:65" s="2" customFormat="1" ht="18" customHeight="1">
      <c r="A104" s="36"/>
      <c r="B104" s="37"/>
      <c r="C104" s="38"/>
      <c r="D104" s="304" t="s">
        <v>124</v>
      </c>
      <c r="E104" s="301"/>
      <c r="F104" s="301"/>
      <c r="G104" s="38"/>
      <c r="H104" s="38"/>
      <c r="I104" s="38"/>
      <c r="J104" s="38"/>
      <c r="K104" s="113">
        <v>0</v>
      </c>
      <c r="L104" s="38"/>
      <c r="M104" s="178"/>
      <c r="N104" s="179"/>
      <c r="O104" s="180" t="s">
        <v>44</v>
      </c>
      <c r="P104" s="179"/>
      <c r="Q104" s="179"/>
      <c r="R104" s="179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/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82" t="s">
        <v>123</v>
      </c>
      <c r="AZ104" s="179"/>
      <c r="BA104" s="179"/>
      <c r="BB104" s="179"/>
      <c r="BC104" s="179"/>
      <c r="BD104" s="179"/>
      <c r="BE104" s="183">
        <f t="shared" si="1"/>
        <v>0</v>
      </c>
      <c r="BF104" s="183">
        <f t="shared" si="2"/>
        <v>0</v>
      </c>
      <c r="BG104" s="183">
        <f t="shared" si="3"/>
        <v>0</v>
      </c>
      <c r="BH104" s="183">
        <f t="shared" si="4"/>
        <v>0</v>
      </c>
      <c r="BI104" s="183">
        <f t="shared" si="5"/>
        <v>0</v>
      </c>
      <c r="BJ104" s="182" t="s">
        <v>89</v>
      </c>
      <c r="BK104" s="179"/>
      <c r="BL104" s="179"/>
      <c r="BM104" s="179"/>
    </row>
    <row r="105" spans="1:65" s="2" customFormat="1" ht="18" customHeight="1">
      <c r="A105" s="36"/>
      <c r="B105" s="37"/>
      <c r="C105" s="38"/>
      <c r="D105" s="304" t="s">
        <v>125</v>
      </c>
      <c r="E105" s="301"/>
      <c r="F105" s="301"/>
      <c r="G105" s="38"/>
      <c r="H105" s="38"/>
      <c r="I105" s="38"/>
      <c r="J105" s="38"/>
      <c r="K105" s="113">
        <v>0</v>
      </c>
      <c r="L105" s="38"/>
      <c r="M105" s="178"/>
      <c r="N105" s="179"/>
      <c r="O105" s="180" t="s">
        <v>44</v>
      </c>
      <c r="P105" s="179"/>
      <c r="Q105" s="179"/>
      <c r="R105" s="179"/>
      <c r="S105" s="181"/>
      <c r="T105" s="181"/>
      <c r="U105" s="181"/>
      <c r="V105" s="181"/>
      <c r="W105" s="181"/>
      <c r="X105" s="181"/>
      <c r="Y105" s="181"/>
      <c r="Z105" s="181"/>
      <c r="AA105" s="181"/>
      <c r="AB105" s="181"/>
      <c r="AC105" s="181"/>
      <c r="AD105" s="181"/>
      <c r="AE105" s="181"/>
      <c r="AF105" s="179"/>
      <c r="AG105" s="179"/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79"/>
      <c r="AV105" s="179"/>
      <c r="AW105" s="179"/>
      <c r="AX105" s="179"/>
      <c r="AY105" s="182" t="s">
        <v>123</v>
      </c>
      <c r="AZ105" s="179"/>
      <c r="BA105" s="179"/>
      <c r="BB105" s="179"/>
      <c r="BC105" s="179"/>
      <c r="BD105" s="179"/>
      <c r="BE105" s="183">
        <f t="shared" si="1"/>
        <v>0</v>
      </c>
      <c r="BF105" s="183">
        <f t="shared" si="2"/>
        <v>0</v>
      </c>
      <c r="BG105" s="183">
        <f t="shared" si="3"/>
        <v>0</v>
      </c>
      <c r="BH105" s="183">
        <f t="shared" si="4"/>
        <v>0</v>
      </c>
      <c r="BI105" s="183">
        <f t="shared" si="5"/>
        <v>0</v>
      </c>
      <c r="BJ105" s="182" t="s">
        <v>89</v>
      </c>
      <c r="BK105" s="179"/>
      <c r="BL105" s="179"/>
      <c r="BM105" s="179"/>
    </row>
    <row r="106" spans="1:65" s="2" customFormat="1" ht="18" customHeight="1">
      <c r="A106" s="36"/>
      <c r="B106" s="37"/>
      <c r="C106" s="38"/>
      <c r="D106" s="304" t="s">
        <v>126</v>
      </c>
      <c r="E106" s="301"/>
      <c r="F106" s="301"/>
      <c r="G106" s="38"/>
      <c r="H106" s="38"/>
      <c r="I106" s="38"/>
      <c r="J106" s="38"/>
      <c r="K106" s="113">
        <v>0</v>
      </c>
      <c r="L106" s="38"/>
      <c r="M106" s="178"/>
      <c r="N106" s="179"/>
      <c r="O106" s="180" t="s">
        <v>44</v>
      </c>
      <c r="P106" s="179"/>
      <c r="Q106" s="179"/>
      <c r="R106" s="179"/>
      <c r="S106" s="181"/>
      <c r="T106" s="181"/>
      <c r="U106" s="181"/>
      <c r="V106" s="181"/>
      <c r="W106" s="181"/>
      <c r="X106" s="181"/>
      <c r="Y106" s="181"/>
      <c r="Z106" s="181"/>
      <c r="AA106" s="181"/>
      <c r="AB106" s="181"/>
      <c r="AC106" s="181"/>
      <c r="AD106" s="181"/>
      <c r="AE106" s="181"/>
      <c r="AF106" s="179"/>
      <c r="AG106" s="179"/>
      <c r="AH106" s="179"/>
      <c r="AI106" s="179"/>
      <c r="AJ106" s="179"/>
      <c r="AK106" s="179"/>
      <c r="AL106" s="179"/>
      <c r="AM106" s="179"/>
      <c r="AN106" s="179"/>
      <c r="AO106" s="179"/>
      <c r="AP106" s="179"/>
      <c r="AQ106" s="179"/>
      <c r="AR106" s="179"/>
      <c r="AS106" s="179"/>
      <c r="AT106" s="179"/>
      <c r="AU106" s="179"/>
      <c r="AV106" s="179"/>
      <c r="AW106" s="179"/>
      <c r="AX106" s="179"/>
      <c r="AY106" s="182" t="s">
        <v>123</v>
      </c>
      <c r="AZ106" s="179"/>
      <c r="BA106" s="179"/>
      <c r="BB106" s="179"/>
      <c r="BC106" s="179"/>
      <c r="BD106" s="179"/>
      <c r="BE106" s="183">
        <f t="shared" si="1"/>
        <v>0</v>
      </c>
      <c r="BF106" s="183">
        <f t="shared" si="2"/>
        <v>0</v>
      </c>
      <c r="BG106" s="183">
        <f t="shared" si="3"/>
        <v>0</v>
      </c>
      <c r="BH106" s="183">
        <f t="shared" si="4"/>
        <v>0</v>
      </c>
      <c r="BI106" s="183">
        <f t="shared" si="5"/>
        <v>0</v>
      </c>
      <c r="BJ106" s="182" t="s">
        <v>89</v>
      </c>
      <c r="BK106" s="179"/>
      <c r="BL106" s="179"/>
      <c r="BM106" s="179"/>
    </row>
    <row r="107" spans="1:65" s="2" customFormat="1" ht="18" customHeight="1">
      <c r="A107" s="36"/>
      <c r="B107" s="37"/>
      <c r="C107" s="38"/>
      <c r="D107" s="304" t="s">
        <v>127</v>
      </c>
      <c r="E107" s="301"/>
      <c r="F107" s="301"/>
      <c r="G107" s="38"/>
      <c r="H107" s="38"/>
      <c r="I107" s="38"/>
      <c r="J107" s="38"/>
      <c r="K107" s="113">
        <v>0</v>
      </c>
      <c r="L107" s="38"/>
      <c r="M107" s="178"/>
      <c r="N107" s="179"/>
      <c r="O107" s="180" t="s">
        <v>44</v>
      </c>
      <c r="P107" s="179"/>
      <c r="Q107" s="179"/>
      <c r="R107" s="179"/>
      <c r="S107" s="181"/>
      <c r="T107" s="181"/>
      <c r="U107" s="181"/>
      <c r="V107" s="181"/>
      <c r="W107" s="181"/>
      <c r="X107" s="181"/>
      <c r="Y107" s="181"/>
      <c r="Z107" s="181"/>
      <c r="AA107" s="181"/>
      <c r="AB107" s="181"/>
      <c r="AC107" s="181"/>
      <c r="AD107" s="181"/>
      <c r="AE107" s="181"/>
      <c r="AF107" s="179"/>
      <c r="AG107" s="179"/>
      <c r="AH107" s="179"/>
      <c r="AI107" s="17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79"/>
      <c r="AV107" s="179"/>
      <c r="AW107" s="179"/>
      <c r="AX107" s="179"/>
      <c r="AY107" s="182" t="s">
        <v>123</v>
      </c>
      <c r="AZ107" s="179"/>
      <c r="BA107" s="179"/>
      <c r="BB107" s="179"/>
      <c r="BC107" s="179"/>
      <c r="BD107" s="179"/>
      <c r="BE107" s="183">
        <f t="shared" si="1"/>
        <v>0</v>
      </c>
      <c r="BF107" s="183">
        <f t="shared" si="2"/>
        <v>0</v>
      </c>
      <c r="BG107" s="183">
        <f t="shared" si="3"/>
        <v>0</v>
      </c>
      <c r="BH107" s="183">
        <f t="shared" si="4"/>
        <v>0</v>
      </c>
      <c r="BI107" s="183">
        <f t="shared" si="5"/>
        <v>0</v>
      </c>
      <c r="BJ107" s="182" t="s">
        <v>89</v>
      </c>
      <c r="BK107" s="179"/>
      <c r="BL107" s="179"/>
      <c r="BM107" s="179"/>
    </row>
    <row r="108" spans="1:65" s="2" customFormat="1" ht="18" customHeight="1">
      <c r="A108" s="36"/>
      <c r="B108" s="37"/>
      <c r="C108" s="38"/>
      <c r="D108" s="112" t="s">
        <v>128</v>
      </c>
      <c r="E108" s="38"/>
      <c r="F108" s="38"/>
      <c r="G108" s="38"/>
      <c r="H108" s="38"/>
      <c r="I108" s="38"/>
      <c r="J108" s="38"/>
      <c r="K108" s="113">
        <f>ROUND(K30*T108,2)</f>
        <v>0</v>
      </c>
      <c r="L108" s="38"/>
      <c r="M108" s="178"/>
      <c r="N108" s="179"/>
      <c r="O108" s="180" t="s">
        <v>44</v>
      </c>
      <c r="P108" s="179"/>
      <c r="Q108" s="179"/>
      <c r="R108" s="179"/>
      <c r="S108" s="181"/>
      <c r="T108" s="181"/>
      <c r="U108" s="181"/>
      <c r="V108" s="181"/>
      <c r="W108" s="181"/>
      <c r="X108" s="181"/>
      <c r="Y108" s="181"/>
      <c r="Z108" s="181"/>
      <c r="AA108" s="181"/>
      <c r="AB108" s="181"/>
      <c r="AC108" s="181"/>
      <c r="AD108" s="181"/>
      <c r="AE108" s="181"/>
      <c r="AF108" s="179"/>
      <c r="AG108" s="179"/>
      <c r="AH108" s="179"/>
      <c r="AI108" s="179"/>
      <c r="AJ108" s="179"/>
      <c r="AK108" s="179"/>
      <c r="AL108" s="179"/>
      <c r="AM108" s="179"/>
      <c r="AN108" s="179"/>
      <c r="AO108" s="179"/>
      <c r="AP108" s="179"/>
      <c r="AQ108" s="179"/>
      <c r="AR108" s="179"/>
      <c r="AS108" s="179"/>
      <c r="AT108" s="179"/>
      <c r="AU108" s="179"/>
      <c r="AV108" s="179"/>
      <c r="AW108" s="179"/>
      <c r="AX108" s="179"/>
      <c r="AY108" s="182" t="s">
        <v>129</v>
      </c>
      <c r="AZ108" s="179"/>
      <c r="BA108" s="179"/>
      <c r="BB108" s="179"/>
      <c r="BC108" s="179"/>
      <c r="BD108" s="179"/>
      <c r="BE108" s="183">
        <f t="shared" si="1"/>
        <v>0</v>
      </c>
      <c r="BF108" s="183">
        <f t="shared" si="2"/>
        <v>0</v>
      </c>
      <c r="BG108" s="183">
        <f t="shared" si="3"/>
        <v>0</v>
      </c>
      <c r="BH108" s="183">
        <f t="shared" si="4"/>
        <v>0</v>
      </c>
      <c r="BI108" s="183">
        <f t="shared" si="5"/>
        <v>0</v>
      </c>
      <c r="BJ108" s="182" t="s">
        <v>89</v>
      </c>
      <c r="BK108" s="179"/>
      <c r="BL108" s="179"/>
      <c r="BM108" s="179"/>
    </row>
    <row r="109" spans="1:65" s="2" customFormat="1" ht="11.25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65" s="2" customFormat="1" ht="29.25" customHeight="1">
      <c r="A110" s="36"/>
      <c r="B110" s="37"/>
      <c r="C110" s="121" t="s">
        <v>106</v>
      </c>
      <c r="D110" s="122"/>
      <c r="E110" s="122"/>
      <c r="F110" s="122"/>
      <c r="G110" s="122"/>
      <c r="H110" s="122"/>
      <c r="I110" s="122"/>
      <c r="J110" s="122"/>
      <c r="K110" s="123">
        <f>ROUND(K96+K102,2)</f>
        <v>0</v>
      </c>
      <c r="L110" s="122"/>
      <c r="M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65" s="2" customFormat="1" ht="6.95" customHeight="1">
      <c r="A111" s="36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pans="1:31" s="2" customFormat="1" ht="6.95" customHeight="1">
      <c r="A115" s="36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31" s="2" customFormat="1" ht="24.95" customHeight="1">
      <c r="A116" s="36"/>
      <c r="B116" s="37"/>
      <c r="C116" s="23" t="s">
        <v>130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31" s="2" customFormat="1" ht="6.95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31" s="2" customFormat="1" ht="12" customHeight="1">
      <c r="A118" s="36"/>
      <c r="B118" s="37"/>
      <c r="C118" s="29" t="s">
        <v>17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31" s="2" customFormat="1" ht="16.5" customHeight="1">
      <c r="A119" s="36"/>
      <c r="B119" s="37"/>
      <c r="C119" s="38"/>
      <c r="D119" s="38"/>
      <c r="E119" s="337" t="str">
        <f>E7</f>
        <v>Schody na Větru - oprava</v>
      </c>
      <c r="F119" s="338"/>
      <c r="G119" s="338"/>
      <c r="H119" s="338"/>
      <c r="I119" s="38"/>
      <c r="J119" s="38"/>
      <c r="K119" s="38"/>
      <c r="L119" s="38"/>
      <c r="M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31" s="2" customFormat="1" ht="12" customHeight="1">
      <c r="A120" s="36"/>
      <c r="B120" s="37"/>
      <c r="C120" s="29" t="s">
        <v>108</v>
      </c>
      <c r="D120" s="38"/>
      <c r="E120" s="38"/>
      <c r="F120" s="38"/>
      <c r="G120" s="38"/>
      <c r="H120" s="38"/>
      <c r="I120" s="38"/>
      <c r="J120" s="38"/>
      <c r="K120" s="38"/>
      <c r="L120" s="38"/>
      <c r="M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31" s="2" customFormat="1" ht="16.5" customHeight="1">
      <c r="A121" s="36"/>
      <c r="B121" s="37"/>
      <c r="C121" s="38"/>
      <c r="D121" s="38"/>
      <c r="E121" s="282" t="str">
        <f>E9</f>
        <v>2023-01-1 - SO-01 Schody-oprava</v>
      </c>
      <c r="F121" s="339"/>
      <c r="G121" s="339"/>
      <c r="H121" s="339"/>
      <c r="I121" s="38"/>
      <c r="J121" s="38"/>
      <c r="K121" s="38"/>
      <c r="L121" s="38"/>
      <c r="M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31" s="2" customFormat="1" ht="6.95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31" s="2" customFormat="1" ht="12" customHeight="1">
      <c r="A123" s="36"/>
      <c r="B123" s="37"/>
      <c r="C123" s="29" t="s">
        <v>21</v>
      </c>
      <c r="D123" s="38"/>
      <c r="E123" s="38"/>
      <c r="F123" s="27" t="str">
        <f>F12</f>
        <v>Lanškroun</v>
      </c>
      <c r="G123" s="38"/>
      <c r="H123" s="38"/>
      <c r="I123" s="29" t="s">
        <v>23</v>
      </c>
      <c r="J123" s="68" t="str">
        <f>IF(J12="","",J12)</f>
        <v>13. 7. 2023</v>
      </c>
      <c r="K123" s="38"/>
      <c r="L123" s="38"/>
      <c r="M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31" s="2" customFormat="1" ht="6.95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pans="1:31" s="2" customFormat="1" ht="15.2" customHeight="1">
      <c r="A125" s="36"/>
      <c r="B125" s="37"/>
      <c r="C125" s="29" t="s">
        <v>25</v>
      </c>
      <c r="D125" s="38"/>
      <c r="E125" s="38"/>
      <c r="F125" s="27" t="str">
        <f>E15</f>
        <v>Město Lanškroun</v>
      </c>
      <c r="G125" s="38"/>
      <c r="H125" s="38"/>
      <c r="I125" s="29" t="s">
        <v>31</v>
      </c>
      <c r="J125" s="32" t="str">
        <f>E21</f>
        <v xml:space="preserve"> </v>
      </c>
      <c r="K125" s="38"/>
      <c r="L125" s="38"/>
      <c r="M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pans="1:31" s="2" customFormat="1" ht="15.2" customHeight="1">
      <c r="A126" s="36"/>
      <c r="B126" s="37"/>
      <c r="C126" s="29" t="s">
        <v>29</v>
      </c>
      <c r="D126" s="38"/>
      <c r="E126" s="38"/>
      <c r="F126" s="27" t="str">
        <f>IF(E18="","",E18)</f>
        <v>Vyplň údaj</v>
      </c>
      <c r="G126" s="38"/>
      <c r="H126" s="38"/>
      <c r="I126" s="29" t="s">
        <v>33</v>
      </c>
      <c r="J126" s="32" t="str">
        <f>E24</f>
        <v xml:space="preserve"> </v>
      </c>
      <c r="K126" s="38"/>
      <c r="L126" s="38"/>
      <c r="M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31" s="2" customFormat="1" ht="10.35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31" s="11" customFormat="1" ht="29.25" customHeight="1">
      <c r="A128" s="184"/>
      <c r="B128" s="185"/>
      <c r="C128" s="186" t="s">
        <v>131</v>
      </c>
      <c r="D128" s="187" t="s">
        <v>64</v>
      </c>
      <c r="E128" s="187" t="s">
        <v>60</v>
      </c>
      <c r="F128" s="187" t="s">
        <v>61</v>
      </c>
      <c r="G128" s="187" t="s">
        <v>132</v>
      </c>
      <c r="H128" s="187" t="s">
        <v>133</v>
      </c>
      <c r="I128" s="187" t="s">
        <v>134</v>
      </c>
      <c r="J128" s="187" t="s">
        <v>135</v>
      </c>
      <c r="K128" s="188" t="s">
        <v>115</v>
      </c>
      <c r="L128" s="189" t="s">
        <v>136</v>
      </c>
      <c r="M128" s="190"/>
      <c r="N128" s="77" t="s">
        <v>1</v>
      </c>
      <c r="O128" s="78" t="s">
        <v>43</v>
      </c>
      <c r="P128" s="78" t="s">
        <v>137</v>
      </c>
      <c r="Q128" s="78" t="s">
        <v>138</v>
      </c>
      <c r="R128" s="78" t="s">
        <v>139</v>
      </c>
      <c r="S128" s="78" t="s">
        <v>140</v>
      </c>
      <c r="T128" s="78" t="s">
        <v>141</v>
      </c>
      <c r="U128" s="78" t="s">
        <v>142</v>
      </c>
      <c r="V128" s="78" t="s">
        <v>143</v>
      </c>
      <c r="W128" s="78" t="s">
        <v>144</v>
      </c>
      <c r="X128" s="79" t="s">
        <v>145</v>
      </c>
      <c r="Y128" s="184"/>
      <c r="Z128" s="184"/>
      <c r="AA128" s="184"/>
      <c r="AB128" s="184"/>
      <c r="AC128" s="184"/>
      <c r="AD128" s="184"/>
      <c r="AE128" s="184"/>
    </row>
    <row r="129" spans="1:65" s="2" customFormat="1" ht="22.9" customHeight="1">
      <c r="A129" s="36"/>
      <c r="B129" s="37"/>
      <c r="C129" s="84" t="s">
        <v>146</v>
      </c>
      <c r="D129" s="38"/>
      <c r="E129" s="38"/>
      <c r="F129" s="38"/>
      <c r="G129" s="38"/>
      <c r="H129" s="38"/>
      <c r="I129" s="38"/>
      <c r="J129" s="38"/>
      <c r="K129" s="191">
        <f>BK129</f>
        <v>0</v>
      </c>
      <c r="L129" s="38"/>
      <c r="M129" s="39"/>
      <c r="N129" s="80"/>
      <c r="O129" s="192"/>
      <c r="P129" s="81"/>
      <c r="Q129" s="193">
        <f>Q130+Q172</f>
        <v>0</v>
      </c>
      <c r="R129" s="193">
        <f>R130+R172</f>
        <v>0</v>
      </c>
      <c r="S129" s="81"/>
      <c r="T129" s="194">
        <f>T130+T172</f>
        <v>0</v>
      </c>
      <c r="U129" s="81"/>
      <c r="V129" s="194">
        <f>V130+V172</f>
        <v>1.0240511999999997</v>
      </c>
      <c r="W129" s="81"/>
      <c r="X129" s="195">
        <f>X130+X172</f>
        <v>2.0499999999999998</v>
      </c>
      <c r="Y129" s="36"/>
      <c r="Z129" s="36"/>
      <c r="AA129" s="36"/>
      <c r="AB129" s="36"/>
      <c r="AC129" s="36"/>
      <c r="AD129" s="36"/>
      <c r="AE129" s="36"/>
      <c r="AT129" s="17" t="s">
        <v>80</v>
      </c>
      <c r="AU129" s="17" t="s">
        <v>117</v>
      </c>
      <c r="BK129" s="196">
        <f>BK130+BK172</f>
        <v>0</v>
      </c>
    </row>
    <row r="130" spans="1:65" s="12" customFormat="1" ht="25.9" customHeight="1">
      <c r="B130" s="197"/>
      <c r="C130" s="198"/>
      <c r="D130" s="199" t="s">
        <v>80</v>
      </c>
      <c r="E130" s="200" t="s">
        <v>147</v>
      </c>
      <c r="F130" s="200" t="s">
        <v>148</v>
      </c>
      <c r="G130" s="198"/>
      <c r="H130" s="198"/>
      <c r="I130" s="201"/>
      <c r="J130" s="201"/>
      <c r="K130" s="202">
        <f>BK130</f>
        <v>0</v>
      </c>
      <c r="L130" s="198"/>
      <c r="M130" s="203"/>
      <c r="N130" s="204"/>
      <c r="O130" s="205"/>
      <c r="P130" s="205"/>
      <c r="Q130" s="206">
        <f>Q131</f>
        <v>0</v>
      </c>
      <c r="R130" s="206">
        <f>R131</f>
        <v>0</v>
      </c>
      <c r="S130" s="205"/>
      <c r="T130" s="207">
        <f>T131</f>
        <v>0</v>
      </c>
      <c r="U130" s="205"/>
      <c r="V130" s="207">
        <f>V131</f>
        <v>1.0240511999999997</v>
      </c>
      <c r="W130" s="205"/>
      <c r="X130" s="208">
        <f>X131</f>
        <v>2.0499999999999998</v>
      </c>
      <c r="AR130" s="209" t="s">
        <v>91</v>
      </c>
      <c r="AT130" s="210" t="s">
        <v>80</v>
      </c>
      <c r="AU130" s="210" t="s">
        <v>81</v>
      </c>
      <c r="AY130" s="209" t="s">
        <v>149</v>
      </c>
      <c r="BK130" s="211">
        <f>BK131</f>
        <v>0</v>
      </c>
    </row>
    <row r="131" spans="1:65" s="12" customFormat="1" ht="22.9" customHeight="1">
      <c r="B131" s="197"/>
      <c r="C131" s="198"/>
      <c r="D131" s="199" t="s">
        <v>80</v>
      </c>
      <c r="E131" s="212" t="s">
        <v>150</v>
      </c>
      <c r="F131" s="212" t="s">
        <v>151</v>
      </c>
      <c r="G131" s="198"/>
      <c r="H131" s="198"/>
      <c r="I131" s="201"/>
      <c r="J131" s="201"/>
      <c r="K131" s="213">
        <f>BK131</f>
        <v>0</v>
      </c>
      <c r="L131" s="198"/>
      <c r="M131" s="203"/>
      <c r="N131" s="204"/>
      <c r="O131" s="205"/>
      <c r="P131" s="205"/>
      <c r="Q131" s="206">
        <f>SUM(Q132:Q171)</f>
        <v>0</v>
      </c>
      <c r="R131" s="206">
        <f>SUM(R132:R171)</f>
        <v>0</v>
      </c>
      <c r="S131" s="205"/>
      <c r="T131" s="207">
        <f>SUM(T132:T171)</f>
        <v>0</v>
      </c>
      <c r="U131" s="205"/>
      <c r="V131" s="207">
        <f>SUM(V132:V171)</f>
        <v>1.0240511999999997</v>
      </c>
      <c r="W131" s="205"/>
      <c r="X131" s="208">
        <f>SUM(X132:X171)</f>
        <v>2.0499999999999998</v>
      </c>
      <c r="AR131" s="209" t="s">
        <v>91</v>
      </c>
      <c r="AT131" s="210" t="s">
        <v>80</v>
      </c>
      <c r="AU131" s="210" t="s">
        <v>89</v>
      </c>
      <c r="AY131" s="209" t="s">
        <v>149</v>
      </c>
      <c r="BK131" s="211">
        <f>SUM(BK132:BK171)</f>
        <v>0</v>
      </c>
    </row>
    <row r="132" spans="1:65" s="2" customFormat="1" ht="24.2" customHeight="1">
      <c r="A132" s="36"/>
      <c r="B132" s="37"/>
      <c r="C132" s="214" t="s">
        <v>89</v>
      </c>
      <c r="D132" s="214" t="s">
        <v>152</v>
      </c>
      <c r="E132" s="215" t="s">
        <v>153</v>
      </c>
      <c r="F132" s="216" t="s">
        <v>154</v>
      </c>
      <c r="G132" s="217" t="s">
        <v>155</v>
      </c>
      <c r="H132" s="218">
        <v>25</v>
      </c>
      <c r="I132" s="219"/>
      <c r="J132" s="219"/>
      <c r="K132" s="220">
        <f>ROUND(P132*H132,2)</f>
        <v>0</v>
      </c>
      <c r="L132" s="221"/>
      <c r="M132" s="39"/>
      <c r="N132" s="222" t="s">
        <v>1</v>
      </c>
      <c r="O132" s="223" t="s">
        <v>44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73"/>
      <c r="T132" s="225">
        <f>S132*H132</f>
        <v>0</v>
      </c>
      <c r="U132" s="225">
        <v>0</v>
      </c>
      <c r="V132" s="225">
        <f>U132*H132</f>
        <v>0</v>
      </c>
      <c r="W132" s="225">
        <v>1.6E-2</v>
      </c>
      <c r="X132" s="226">
        <f>W132*H132</f>
        <v>0.4</v>
      </c>
      <c r="Y132" s="36"/>
      <c r="Z132" s="36"/>
      <c r="AA132" s="36"/>
      <c r="AB132" s="36"/>
      <c r="AC132" s="36"/>
      <c r="AD132" s="36"/>
      <c r="AE132" s="36"/>
      <c r="AR132" s="227" t="s">
        <v>156</v>
      </c>
      <c r="AT132" s="227" t="s">
        <v>152</v>
      </c>
      <c r="AU132" s="227" t="s">
        <v>91</v>
      </c>
      <c r="AY132" s="17" t="s">
        <v>149</v>
      </c>
      <c r="BE132" s="117">
        <f>IF(O132="základní",K132,0)</f>
        <v>0</v>
      </c>
      <c r="BF132" s="117">
        <f>IF(O132="snížená",K132,0)</f>
        <v>0</v>
      </c>
      <c r="BG132" s="117">
        <f>IF(O132="zákl. přenesená",K132,0)</f>
        <v>0</v>
      </c>
      <c r="BH132" s="117">
        <f>IF(O132="sníž. přenesená",K132,0)</f>
        <v>0</v>
      </c>
      <c r="BI132" s="117">
        <f>IF(O132="nulová",K132,0)</f>
        <v>0</v>
      </c>
      <c r="BJ132" s="17" t="s">
        <v>89</v>
      </c>
      <c r="BK132" s="117">
        <f>ROUND(P132*H132,2)</f>
        <v>0</v>
      </c>
      <c r="BL132" s="17" t="s">
        <v>156</v>
      </c>
      <c r="BM132" s="227" t="s">
        <v>157</v>
      </c>
    </row>
    <row r="133" spans="1:65" s="13" customFormat="1" ht="11.25">
      <c r="B133" s="228"/>
      <c r="C133" s="229"/>
      <c r="D133" s="230" t="s">
        <v>158</v>
      </c>
      <c r="E133" s="231" t="s">
        <v>1</v>
      </c>
      <c r="F133" s="232" t="s">
        <v>159</v>
      </c>
      <c r="G133" s="229"/>
      <c r="H133" s="233">
        <v>25</v>
      </c>
      <c r="I133" s="234"/>
      <c r="J133" s="234"/>
      <c r="K133" s="229"/>
      <c r="L133" s="229"/>
      <c r="M133" s="235"/>
      <c r="N133" s="236"/>
      <c r="O133" s="237"/>
      <c r="P133" s="237"/>
      <c r="Q133" s="237"/>
      <c r="R133" s="237"/>
      <c r="S133" s="237"/>
      <c r="T133" s="237"/>
      <c r="U133" s="237"/>
      <c r="V133" s="237"/>
      <c r="W133" s="237"/>
      <c r="X133" s="238"/>
      <c r="AT133" s="239" t="s">
        <v>158</v>
      </c>
      <c r="AU133" s="239" t="s">
        <v>91</v>
      </c>
      <c r="AV133" s="13" t="s">
        <v>91</v>
      </c>
      <c r="AW133" s="13" t="s">
        <v>5</v>
      </c>
      <c r="AX133" s="13" t="s">
        <v>89</v>
      </c>
      <c r="AY133" s="239" t="s">
        <v>149</v>
      </c>
    </row>
    <row r="134" spans="1:65" s="2" customFormat="1" ht="16.5" customHeight="1">
      <c r="A134" s="36"/>
      <c r="B134" s="37"/>
      <c r="C134" s="214" t="s">
        <v>91</v>
      </c>
      <c r="D134" s="214" t="s">
        <v>152</v>
      </c>
      <c r="E134" s="215" t="s">
        <v>160</v>
      </c>
      <c r="F134" s="216" t="s">
        <v>161</v>
      </c>
      <c r="G134" s="217" t="s">
        <v>155</v>
      </c>
      <c r="H134" s="218">
        <v>25</v>
      </c>
      <c r="I134" s="219"/>
      <c r="J134" s="219"/>
      <c r="K134" s="220">
        <f>ROUND(P134*H134,2)</f>
        <v>0</v>
      </c>
      <c r="L134" s="221"/>
      <c r="M134" s="39"/>
      <c r="N134" s="222" t="s">
        <v>1</v>
      </c>
      <c r="O134" s="223" t="s">
        <v>44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73"/>
      <c r="T134" s="225">
        <f>S134*H134</f>
        <v>0</v>
      </c>
      <c r="U134" s="225">
        <v>0</v>
      </c>
      <c r="V134" s="225">
        <f>U134*H134</f>
        <v>0</v>
      </c>
      <c r="W134" s="225">
        <v>1.6E-2</v>
      </c>
      <c r="X134" s="226">
        <f>W134*H134</f>
        <v>0.4</v>
      </c>
      <c r="Y134" s="36"/>
      <c r="Z134" s="36"/>
      <c r="AA134" s="36"/>
      <c r="AB134" s="36"/>
      <c r="AC134" s="36"/>
      <c r="AD134" s="36"/>
      <c r="AE134" s="36"/>
      <c r="AR134" s="227" t="s">
        <v>156</v>
      </c>
      <c r="AT134" s="227" t="s">
        <v>152</v>
      </c>
      <c r="AU134" s="227" t="s">
        <v>91</v>
      </c>
      <c r="AY134" s="17" t="s">
        <v>149</v>
      </c>
      <c r="BE134" s="117">
        <f>IF(O134="základní",K134,0)</f>
        <v>0</v>
      </c>
      <c r="BF134" s="117">
        <f>IF(O134="snížená",K134,0)</f>
        <v>0</v>
      </c>
      <c r="BG134" s="117">
        <f>IF(O134="zákl. přenesená",K134,0)</f>
        <v>0</v>
      </c>
      <c r="BH134" s="117">
        <f>IF(O134="sníž. přenesená",K134,0)</f>
        <v>0</v>
      </c>
      <c r="BI134" s="117">
        <f>IF(O134="nulová",K134,0)</f>
        <v>0</v>
      </c>
      <c r="BJ134" s="17" t="s">
        <v>89</v>
      </c>
      <c r="BK134" s="117">
        <f>ROUND(P134*H134,2)</f>
        <v>0</v>
      </c>
      <c r="BL134" s="17" t="s">
        <v>156</v>
      </c>
      <c r="BM134" s="227" t="s">
        <v>162</v>
      </c>
    </row>
    <row r="135" spans="1:65" s="2" customFormat="1" ht="24.2" customHeight="1">
      <c r="A135" s="36"/>
      <c r="B135" s="37"/>
      <c r="C135" s="214" t="s">
        <v>163</v>
      </c>
      <c r="D135" s="214" t="s">
        <v>152</v>
      </c>
      <c r="E135" s="215" t="s">
        <v>164</v>
      </c>
      <c r="F135" s="216" t="s">
        <v>165</v>
      </c>
      <c r="G135" s="217" t="s">
        <v>155</v>
      </c>
      <c r="H135" s="218">
        <v>6.3</v>
      </c>
      <c r="I135" s="219"/>
      <c r="J135" s="219"/>
      <c r="K135" s="220">
        <f>ROUND(P135*H135,2)</f>
        <v>0</v>
      </c>
      <c r="L135" s="221"/>
      <c r="M135" s="39"/>
      <c r="N135" s="222" t="s">
        <v>1</v>
      </c>
      <c r="O135" s="223" t="s">
        <v>44</v>
      </c>
      <c r="P135" s="224">
        <f>I135+J135</f>
        <v>0</v>
      </c>
      <c r="Q135" s="224">
        <f>ROUND(I135*H135,2)</f>
        <v>0</v>
      </c>
      <c r="R135" s="224">
        <f>ROUND(J135*H135,2)</f>
        <v>0</v>
      </c>
      <c r="S135" s="73"/>
      <c r="T135" s="225">
        <f>S135*H135</f>
        <v>0</v>
      </c>
      <c r="U135" s="225">
        <v>4.0000000000000002E-4</v>
      </c>
      <c r="V135" s="225">
        <f>U135*H135</f>
        <v>2.5200000000000001E-3</v>
      </c>
      <c r="W135" s="225">
        <v>0</v>
      </c>
      <c r="X135" s="226">
        <f>W135*H135</f>
        <v>0</v>
      </c>
      <c r="Y135" s="36"/>
      <c r="Z135" s="36"/>
      <c r="AA135" s="36"/>
      <c r="AB135" s="36"/>
      <c r="AC135" s="36"/>
      <c r="AD135" s="36"/>
      <c r="AE135" s="36"/>
      <c r="AR135" s="227" t="s">
        <v>156</v>
      </c>
      <c r="AT135" s="227" t="s">
        <v>152</v>
      </c>
      <c r="AU135" s="227" t="s">
        <v>91</v>
      </c>
      <c r="AY135" s="17" t="s">
        <v>149</v>
      </c>
      <c r="BE135" s="117">
        <f>IF(O135="základní",K135,0)</f>
        <v>0</v>
      </c>
      <c r="BF135" s="117">
        <f>IF(O135="snížená",K135,0)</f>
        <v>0</v>
      </c>
      <c r="BG135" s="117">
        <f>IF(O135="zákl. přenesená",K135,0)</f>
        <v>0</v>
      </c>
      <c r="BH135" s="117">
        <f>IF(O135="sníž. přenesená",K135,0)</f>
        <v>0</v>
      </c>
      <c r="BI135" s="117">
        <f>IF(O135="nulová",K135,0)</f>
        <v>0</v>
      </c>
      <c r="BJ135" s="17" t="s">
        <v>89</v>
      </c>
      <c r="BK135" s="117">
        <f>ROUND(P135*H135,2)</f>
        <v>0</v>
      </c>
      <c r="BL135" s="17" t="s">
        <v>156</v>
      </c>
      <c r="BM135" s="227" t="s">
        <v>166</v>
      </c>
    </row>
    <row r="136" spans="1:65" s="13" customFormat="1" ht="11.25">
      <c r="B136" s="228"/>
      <c r="C136" s="229"/>
      <c r="D136" s="230" t="s">
        <v>158</v>
      </c>
      <c r="E136" s="231" t="s">
        <v>1</v>
      </c>
      <c r="F136" s="232" t="s">
        <v>167</v>
      </c>
      <c r="G136" s="229"/>
      <c r="H136" s="233">
        <v>6.3</v>
      </c>
      <c r="I136" s="234"/>
      <c r="J136" s="234"/>
      <c r="K136" s="229"/>
      <c r="L136" s="229"/>
      <c r="M136" s="235"/>
      <c r="N136" s="236"/>
      <c r="O136" s="237"/>
      <c r="P136" s="237"/>
      <c r="Q136" s="237"/>
      <c r="R136" s="237"/>
      <c r="S136" s="237"/>
      <c r="T136" s="237"/>
      <c r="U136" s="237"/>
      <c r="V136" s="237"/>
      <c r="W136" s="237"/>
      <c r="X136" s="238"/>
      <c r="AT136" s="239" t="s">
        <v>158</v>
      </c>
      <c r="AU136" s="239" t="s">
        <v>91</v>
      </c>
      <c r="AV136" s="13" t="s">
        <v>91</v>
      </c>
      <c r="AW136" s="13" t="s">
        <v>5</v>
      </c>
      <c r="AX136" s="13" t="s">
        <v>89</v>
      </c>
      <c r="AY136" s="239" t="s">
        <v>149</v>
      </c>
    </row>
    <row r="137" spans="1:65" s="2" customFormat="1" ht="24.2" customHeight="1">
      <c r="A137" s="36"/>
      <c r="B137" s="37"/>
      <c r="C137" s="240" t="s">
        <v>168</v>
      </c>
      <c r="D137" s="240" t="s">
        <v>169</v>
      </c>
      <c r="E137" s="241" t="s">
        <v>170</v>
      </c>
      <c r="F137" s="242" t="s">
        <v>171</v>
      </c>
      <c r="G137" s="243" t="s">
        <v>155</v>
      </c>
      <c r="H137" s="244">
        <v>30.81</v>
      </c>
      <c r="I137" s="245"/>
      <c r="J137" s="246"/>
      <c r="K137" s="247">
        <f>ROUND(P137*H137,2)</f>
        <v>0</v>
      </c>
      <c r="L137" s="246"/>
      <c r="M137" s="248"/>
      <c r="N137" s="249" t="s">
        <v>1</v>
      </c>
      <c r="O137" s="223" t="s">
        <v>44</v>
      </c>
      <c r="P137" s="224">
        <f>I137+J137</f>
        <v>0</v>
      </c>
      <c r="Q137" s="224">
        <f>ROUND(I137*H137,2)</f>
        <v>0</v>
      </c>
      <c r="R137" s="224">
        <f>ROUND(J137*H137,2)</f>
        <v>0</v>
      </c>
      <c r="S137" s="73"/>
      <c r="T137" s="225">
        <f>S137*H137</f>
        <v>0</v>
      </c>
      <c r="U137" s="225">
        <v>0</v>
      </c>
      <c r="V137" s="225">
        <f>U137*H137</f>
        <v>0</v>
      </c>
      <c r="W137" s="225">
        <v>0</v>
      </c>
      <c r="X137" s="226">
        <f>W137*H137</f>
        <v>0</v>
      </c>
      <c r="Y137" s="36"/>
      <c r="Z137" s="36"/>
      <c r="AA137" s="36"/>
      <c r="AB137" s="36"/>
      <c r="AC137" s="36"/>
      <c r="AD137" s="36"/>
      <c r="AE137" s="36"/>
      <c r="AR137" s="227" t="s">
        <v>172</v>
      </c>
      <c r="AT137" s="227" t="s">
        <v>169</v>
      </c>
      <c r="AU137" s="227" t="s">
        <v>91</v>
      </c>
      <c r="AY137" s="17" t="s">
        <v>149</v>
      </c>
      <c r="BE137" s="117">
        <f>IF(O137="základní",K137,0)</f>
        <v>0</v>
      </c>
      <c r="BF137" s="117">
        <f>IF(O137="snížená",K137,0)</f>
        <v>0</v>
      </c>
      <c r="BG137" s="117">
        <f>IF(O137="zákl. přenesená",K137,0)</f>
        <v>0</v>
      </c>
      <c r="BH137" s="117">
        <f>IF(O137="sníž. přenesená",K137,0)</f>
        <v>0</v>
      </c>
      <c r="BI137" s="117">
        <f>IF(O137="nulová",K137,0)</f>
        <v>0</v>
      </c>
      <c r="BJ137" s="17" t="s">
        <v>89</v>
      </c>
      <c r="BK137" s="117">
        <f>ROUND(P137*H137,2)</f>
        <v>0</v>
      </c>
      <c r="BL137" s="17" t="s">
        <v>156</v>
      </c>
      <c r="BM137" s="227" t="s">
        <v>173</v>
      </c>
    </row>
    <row r="138" spans="1:65" s="13" customFormat="1" ht="11.25">
      <c r="B138" s="228"/>
      <c r="C138" s="229"/>
      <c r="D138" s="230" t="s">
        <v>158</v>
      </c>
      <c r="E138" s="231" t="s">
        <v>1</v>
      </c>
      <c r="F138" s="232" t="s">
        <v>174</v>
      </c>
      <c r="G138" s="229"/>
      <c r="H138" s="233">
        <v>30.81</v>
      </c>
      <c r="I138" s="234"/>
      <c r="J138" s="234"/>
      <c r="K138" s="229"/>
      <c r="L138" s="229"/>
      <c r="M138" s="235"/>
      <c r="N138" s="236"/>
      <c r="O138" s="237"/>
      <c r="P138" s="237"/>
      <c r="Q138" s="237"/>
      <c r="R138" s="237"/>
      <c r="S138" s="237"/>
      <c r="T138" s="237"/>
      <c r="U138" s="237"/>
      <c r="V138" s="237"/>
      <c r="W138" s="237"/>
      <c r="X138" s="238"/>
      <c r="AT138" s="239" t="s">
        <v>158</v>
      </c>
      <c r="AU138" s="239" t="s">
        <v>91</v>
      </c>
      <c r="AV138" s="13" t="s">
        <v>91</v>
      </c>
      <c r="AW138" s="13" t="s">
        <v>5</v>
      </c>
      <c r="AX138" s="13" t="s">
        <v>89</v>
      </c>
      <c r="AY138" s="239" t="s">
        <v>149</v>
      </c>
    </row>
    <row r="139" spans="1:65" s="2" customFormat="1" ht="24.2" customHeight="1">
      <c r="A139" s="36"/>
      <c r="B139" s="37"/>
      <c r="C139" s="214" t="s">
        <v>175</v>
      </c>
      <c r="D139" s="214" t="s">
        <v>152</v>
      </c>
      <c r="E139" s="215" t="s">
        <v>176</v>
      </c>
      <c r="F139" s="216" t="s">
        <v>177</v>
      </c>
      <c r="G139" s="217" t="s">
        <v>155</v>
      </c>
      <c r="H139" s="218">
        <v>24.51</v>
      </c>
      <c r="I139" s="219"/>
      <c r="J139" s="219"/>
      <c r="K139" s="220">
        <f>ROUND(P139*H139,2)</f>
        <v>0</v>
      </c>
      <c r="L139" s="221"/>
      <c r="M139" s="39"/>
      <c r="N139" s="222" t="s">
        <v>1</v>
      </c>
      <c r="O139" s="223" t="s">
        <v>44</v>
      </c>
      <c r="P139" s="224">
        <f>I139+J139</f>
        <v>0</v>
      </c>
      <c r="Q139" s="224">
        <f>ROUND(I139*H139,2)</f>
        <v>0</v>
      </c>
      <c r="R139" s="224">
        <f>ROUND(J139*H139,2)</f>
        <v>0</v>
      </c>
      <c r="S139" s="73"/>
      <c r="T139" s="225">
        <f>S139*H139</f>
        <v>0</v>
      </c>
      <c r="U139" s="225">
        <v>4.0000000000000002E-4</v>
      </c>
      <c r="V139" s="225">
        <f>U139*H139</f>
        <v>9.8040000000000019E-3</v>
      </c>
      <c r="W139" s="225">
        <v>0</v>
      </c>
      <c r="X139" s="226">
        <f>W139*H139</f>
        <v>0</v>
      </c>
      <c r="Y139" s="36"/>
      <c r="Z139" s="36"/>
      <c r="AA139" s="36"/>
      <c r="AB139" s="36"/>
      <c r="AC139" s="36"/>
      <c r="AD139" s="36"/>
      <c r="AE139" s="36"/>
      <c r="AR139" s="227" t="s">
        <v>156</v>
      </c>
      <c r="AT139" s="227" t="s">
        <v>152</v>
      </c>
      <c r="AU139" s="227" t="s">
        <v>91</v>
      </c>
      <c r="AY139" s="17" t="s">
        <v>149</v>
      </c>
      <c r="BE139" s="117">
        <f>IF(O139="základní",K139,0)</f>
        <v>0</v>
      </c>
      <c r="BF139" s="117">
        <f>IF(O139="snížená",K139,0)</f>
        <v>0</v>
      </c>
      <c r="BG139" s="117">
        <f>IF(O139="zákl. přenesená",K139,0)</f>
        <v>0</v>
      </c>
      <c r="BH139" s="117">
        <f>IF(O139="sníž. přenesená",K139,0)</f>
        <v>0</v>
      </c>
      <c r="BI139" s="117">
        <f>IF(O139="nulová",K139,0)</f>
        <v>0</v>
      </c>
      <c r="BJ139" s="17" t="s">
        <v>89</v>
      </c>
      <c r="BK139" s="117">
        <f>ROUND(P139*H139,2)</f>
        <v>0</v>
      </c>
      <c r="BL139" s="17" t="s">
        <v>156</v>
      </c>
      <c r="BM139" s="227" t="s">
        <v>178</v>
      </c>
    </row>
    <row r="140" spans="1:65" s="13" customFormat="1" ht="11.25">
      <c r="B140" s="228"/>
      <c r="C140" s="229"/>
      <c r="D140" s="230" t="s">
        <v>158</v>
      </c>
      <c r="E140" s="231" t="s">
        <v>1</v>
      </c>
      <c r="F140" s="232" t="s">
        <v>179</v>
      </c>
      <c r="G140" s="229"/>
      <c r="H140" s="233">
        <v>24.51</v>
      </c>
      <c r="I140" s="234"/>
      <c r="J140" s="234"/>
      <c r="K140" s="229"/>
      <c r="L140" s="229"/>
      <c r="M140" s="235"/>
      <c r="N140" s="236"/>
      <c r="O140" s="237"/>
      <c r="P140" s="237"/>
      <c r="Q140" s="237"/>
      <c r="R140" s="237"/>
      <c r="S140" s="237"/>
      <c r="T140" s="237"/>
      <c r="U140" s="237"/>
      <c r="V140" s="237"/>
      <c r="W140" s="237"/>
      <c r="X140" s="238"/>
      <c r="AT140" s="239" t="s">
        <v>158</v>
      </c>
      <c r="AU140" s="239" t="s">
        <v>91</v>
      </c>
      <c r="AV140" s="13" t="s">
        <v>91</v>
      </c>
      <c r="AW140" s="13" t="s">
        <v>5</v>
      </c>
      <c r="AX140" s="13" t="s">
        <v>89</v>
      </c>
      <c r="AY140" s="239" t="s">
        <v>149</v>
      </c>
    </row>
    <row r="141" spans="1:65" s="2" customFormat="1" ht="16.5" customHeight="1">
      <c r="A141" s="36"/>
      <c r="B141" s="37"/>
      <c r="C141" s="214" t="s">
        <v>180</v>
      </c>
      <c r="D141" s="214" t="s">
        <v>152</v>
      </c>
      <c r="E141" s="215" t="s">
        <v>181</v>
      </c>
      <c r="F141" s="216" t="s">
        <v>182</v>
      </c>
      <c r="G141" s="217" t="s">
        <v>155</v>
      </c>
      <c r="H141" s="218">
        <v>27.256</v>
      </c>
      <c r="I141" s="219"/>
      <c r="J141" s="219"/>
      <c r="K141" s="220">
        <f>ROUND(P141*H141,2)</f>
        <v>0</v>
      </c>
      <c r="L141" s="221"/>
      <c r="M141" s="39"/>
      <c r="N141" s="222" t="s">
        <v>1</v>
      </c>
      <c r="O141" s="223" t="s">
        <v>44</v>
      </c>
      <c r="P141" s="224">
        <f>I141+J141</f>
        <v>0</v>
      </c>
      <c r="Q141" s="224">
        <f>ROUND(I141*H141,2)</f>
        <v>0</v>
      </c>
      <c r="R141" s="224">
        <f>ROUND(J141*H141,2)</f>
        <v>0</v>
      </c>
      <c r="S141" s="73"/>
      <c r="T141" s="225">
        <f>S141*H141</f>
        <v>0</v>
      </c>
      <c r="U141" s="225">
        <v>0</v>
      </c>
      <c r="V141" s="225">
        <f>U141*H141</f>
        <v>0</v>
      </c>
      <c r="W141" s="225">
        <v>0</v>
      </c>
      <c r="X141" s="226">
        <f>W141*H141</f>
        <v>0</v>
      </c>
      <c r="Y141" s="36"/>
      <c r="Z141" s="36"/>
      <c r="AA141" s="36"/>
      <c r="AB141" s="36"/>
      <c r="AC141" s="36"/>
      <c r="AD141" s="36"/>
      <c r="AE141" s="36"/>
      <c r="AR141" s="227" t="s">
        <v>156</v>
      </c>
      <c r="AT141" s="227" t="s">
        <v>152</v>
      </c>
      <c r="AU141" s="227" t="s">
        <v>91</v>
      </c>
      <c r="AY141" s="17" t="s">
        <v>149</v>
      </c>
      <c r="BE141" s="117">
        <f>IF(O141="základní",K141,0)</f>
        <v>0</v>
      </c>
      <c r="BF141" s="117">
        <f>IF(O141="snížená",K141,0)</f>
        <v>0</v>
      </c>
      <c r="BG141" s="117">
        <f>IF(O141="zákl. přenesená",K141,0)</f>
        <v>0</v>
      </c>
      <c r="BH141" s="117">
        <f>IF(O141="sníž. přenesená",K141,0)</f>
        <v>0</v>
      </c>
      <c r="BI141" s="117">
        <f>IF(O141="nulová",K141,0)</f>
        <v>0</v>
      </c>
      <c r="BJ141" s="17" t="s">
        <v>89</v>
      </c>
      <c r="BK141" s="117">
        <f>ROUND(P141*H141,2)</f>
        <v>0</v>
      </c>
      <c r="BL141" s="17" t="s">
        <v>156</v>
      </c>
      <c r="BM141" s="227" t="s">
        <v>183</v>
      </c>
    </row>
    <row r="142" spans="1:65" s="13" customFormat="1" ht="11.25">
      <c r="B142" s="228"/>
      <c r="C142" s="229"/>
      <c r="D142" s="230" t="s">
        <v>158</v>
      </c>
      <c r="E142" s="231" t="s">
        <v>1</v>
      </c>
      <c r="F142" s="232" t="s">
        <v>184</v>
      </c>
      <c r="G142" s="229"/>
      <c r="H142" s="233">
        <v>27.256</v>
      </c>
      <c r="I142" s="234"/>
      <c r="J142" s="234"/>
      <c r="K142" s="229"/>
      <c r="L142" s="229"/>
      <c r="M142" s="235"/>
      <c r="N142" s="236"/>
      <c r="O142" s="237"/>
      <c r="P142" s="237"/>
      <c r="Q142" s="237"/>
      <c r="R142" s="237"/>
      <c r="S142" s="237"/>
      <c r="T142" s="237"/>
      <c r="U142" s="237"/>
      <c r="V142" s="237"/>
      <c r="W142" s="237"/>
      <c r="X142" s="238"/>
      <c r="AT142" s="239" t="s">
        <v>158</v>
      </c>
      <c r="AU142" s="239" t="s">
        <v>91</v>
      </c>
      <c r="AV142" s="13" t="s">
        <v>91</v>
      </c>
      <c r="AW142" s="13" t="s">
        <v>5</v>
      </c>
      <c r="AX142" s="13" t="s">
        <v>89</v>
      </c>
      <c r="AY142" s="239" t="s">
        <v>149</v>
      </c>
    </row>
    <row r="143" spans="1:65" s="2" customFormat="1" ht="24.2" customHeight="1">
      <c r="A143" s="36"/>
      <c r="B143" s="37"/>
      <c r="C143" s="240" t="s">
        <v>185</v>
      </c>
      <c r="D143" s="240" t="s">
        <v>169</v>
      </c>
      <c r="E143" s="241" t="s">
        <v>186</v>
      </c>
      <c r="F143" s="242" t="s">
        <v>187</v>
      </c>
      <c r="G143" s="243" t="s">
        <v>188</v>
      </c>
      <c r="H143" s="244">
        <v>0.98099999999999998</v>
      </c>
      <c r="I143" s="245"/>
      <c r="J143" s="246"/>
      <c r="K143" s="247">
        <f>ROUND(P143*H143,2)</f>
        <v>0</v>
      </c>
      <c r="L143" s="246"/>
      <c r="M143" s="248"/>
      <c r="N143" s="249" t="s">
        <v>1</v>
      </c>
      <c r="O143" s="223" t="s">
        <v>44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73"/>
      <c r="T143" s="225">
        <f>S143*H143</f>
        <v>0</v>
      </c>
      <c r="U143" s="225">
        <v>1</v>
      </c>
      <c r="V143" s="225">
        <f>U143*H143</f>
        <v>0.98099999999999998</v>
      </c>
      <c r="W143" s="225">
        <v>0</v>
      </c>
      <c r="X143" s="226">
        <f>W143*H143</f>
        <v>0</v>
      </c>
      <c r="Y143" s="36"/>
      <c r="Z143" s="36"/>
      <c r="AA143" s="36"/>
      <c r="AB143" s="36"/>
      <c r="AC143" s="36"/>
      <c r="AD143" s="36"/>
      <c r="AE143" s="36"/>
      <c r="AR143" s="227" t="s">
        <v>172</v>
      </c>
      <c r="AT143" s="227" t="s">
        <v>169</v>
      </c>
      <c r="AU143" s="227" t="s">
        <v>91</v>
      </c>
      <c r="AY143" s="17" t="s">
        <v>149</v>
      </c>
      <c r="BE143" s="117">
        <f>IF(O143="základní",K143,0)</f>
        <v>0</v>
      </c>
      <c r="BF143" s="117">
        <f>IF(O143="snížená",K143,0)</f>
        <v>0</v>
      </c>
      <c r="BG143" s="117">
        <f>IF(O143="zákl. přenesená",K143,0)</f>
        <v>0</v>
      </c>
      <c r="BH143" s="117">
        <f>IF(O143="sníž. přenesená",K143,0)</f>
        <v>0</v>
      </c>
      <c r="BI143" s="117">
        <f>IF(O143="nulová",K143,0)</f>
        <v>0</v>
      </c>
      <c r="BJ143" s="17" t="s">
        <v>89</v>
      </c>
      <c r="BK143" s="117">
        <f>ROUND(P143*H143,2)</f>
        <v>0</v>
      </c>
      <c r="BL143" s="17" t="s">
        <v>156</v>
      </c>
      <c r="BM143" s="227" t="s">
        <v>189</v>
      </c>
    </row>
    <row r="144" spans="1:65" s="2" customFormat="1" ht="24.2" customHeight="1">
      <c r="A144" s="36"/>
      <c r="B144" s="37"/>
      <c r="C144" s="214" t="s">
        <v>190</v>
      </c>
      <c r="D144" s="214" t="s">
        <v>152</v>
      </c>
      <c r="E144" s="215" t="s">
        <v>191</v>
      </c>
      <c r="F144" s="216" t="s">
        <v>192</v>
      </c>
      <c r="G144" s="217" t="s">
        <v>155</v>
      </c>
      <c r="H144" s="218">
        <v>9.0280000000000005</v>
      </c>
      <c r="I144" s="219"/>
      <c r="J144" s="219"/>
      <c r="K144" s="220">
        <f>ROUND(P144*H144,2)</f>
        <v>0</v>
      </c>
      <c r="L144" s="221"/>
      <c r="M144" s="39"/>
      <c r="N144" s="222" t="s">
        <v>1</v>
      </c>
      <c r="O144" s="223" t="s">
        <v>44</v>
      </c>
      <c r="P144" s="224">
        <f>I144+J144</f>
        <v>0</v>
      </c>
      <c r="Q144" s="224">
        <f>ROUND(I144*H144,2)</f>
        <v>0</v>
      </c>
      <c r="R144" s="224">
        <f>ROUND(J144*H144,2)</f>
        <v>0</v>
      </c>
      <c r="S144" s="73"/>
      <c r="T144" s="225">
        <f>S144*H144</f>
        <v>0</v>
      </c>
      <c r="U144" s="225">
        <v>0</v>
      </c>
      <c r="V144" s="225">
        <f>U144*H144</f>
        <v>0</v>
      </c>
      <c r="W144" s="225">
        <v>0</v>
      </c>
      <c r="X144" s="226">
        <f>W144*H144</f>
        <v>0</v>
      </c>
      <c r="Y144" s="36"/>
      <c r="Z144" s="36"/>
      <c r="AA144" s="36"/>
      <c r="AB144" s="36"/>
      <c r="AC144" s="36"/>
      <c r="AD144" s="36"/>
      <c r="AE144" s="36"/>
      <c r="AR144" s="227" t="s">
        <v>156</v>
      </c>
      <c r="AT144" s="227" t="s">
        <v>152</v>
      </c>
      <c r="AU144" s="227" t="s">
        <v>91</v>
      </c>
      <c r="AY144" s="17" t="s">
        <v>149</v>
      </c>
      <c r="BE144" s="117">
        <f>IF(O144="základní",K144,0)</f>
        <v>0</v>
      </c>
      <c r="BF144" s="117">
        <f>IF(O144="snížená",K144,0)</f>
        <v>0</v>
      </c>
      <c r="BG144" s="117">
        <f>IF(O144="zákl. přenesená",K144,0)</f>
        <v>0</v>
      </c>
      <c r="BH144" s="117">
        <f>IF(O144="sníž. přenesená",K144,0)</f>
        <v>0</v>
      </c>
      <c r="BI144" s="117">
        <f>IF(O144="nulová",K144,0)</f>
        <v>0</v>
      </c>
      <c r="BJ144" s="17" t="s">
        <v>89</v>
      </c>
      <c r="BK144" s="117">
        <f>ROUND(P144*H144,2)</f>
        <v>0</v>
      </c>
      <c r="BL144" s="17" t="s">
        <v>156</v>
      </c>
      <c r="BM144" s="227" t="s">
        <v>193</v>
      </c>
    </row>
    <row r="145" spans="1:65" s="13" customFormat="1" ht="11.25">
      <c r="B145" s="228"/>
      <c r="C145" s="229"/>
      <c r="D145" s="230" t="s">
        <v>158</v>
      </c>
      <c r="E145" s="231" t="s">
        <v>1</v>
      </c>
      <c r="F145" s="232" t="s">
        <v>194</v>
      </c>
      <c r="G145" s="229"/>
      <c r="H145" s="233">
        <v>9.0280000000000005</v>
      </c>
      <c r="I145" s="234"/>
      <c r="J145" s="234"/>
      <c r="K145" s="229"/>
      <c r="L145" s="229"/>
      <c r="M145" s="235"/>
      <c r="N145" s="236"/>
      <c r="O145" s="237"/>
      <c r="P145" s="237"/>
      <c r="Q145" s="237"/>
      <c r="R145" s="237"/>
      <c r="S145" s="237"/>
      <c r="T145" s="237"/>
      <c r="U145" s="237"/>
      <c r="V145" s="237"/>
      <c r="W145" s="237"/>
      <c r="X145" s="238"/>
      <c r="AT145" s="239" t="s">
        <v>158</v>
      </c>
      <c r="AU145" s="239" t="s">
        <v>91</v>
      </c>
      <c r="AV145" s="13" t="s">
        <v>91</v>
      </c>
      <c r="AW145" s="13" t="s">
        <v>5</v>
      </c>
      <c r="AX145" s="13" t="s">
        <v>89</v>
      </c>
      <c r="AY145" s="239" t="s">
        <v>149</v>
      </c>
    </row>
    <row r="146" spans="1:65" s="2" customFormat="1" ht="24.2" customHeight="1">
      <c r="A146" s="36"/>
      <c r="B146" s="37"/>
      <c r="C146" s="240" t="s">
        <v>195</v>
      </c>
      <c r="D146" s="240" t="s">
        <v>169</v>
      </c>
      <c r="E146" s="241" t="s">
        <v>196</v>
      </c>
      <c r="F146" s="242" t="s">
        <v>197</v>
      </c>
      <c r="G146" s="243" t="s">
        <v>198</v>
      </c>
      <c r="H146" s="244">
        <v>3</v>
      </c>
      <c r="I146" s="245"/>
      <c r="J146" s="246"/>
      <c r="K146" s="247">
        <f t="shared" ref="K146:K153" si="6">ROUND(P146*H146,2)</f>
        <v>0</v>
      </c>
      <c r="L146" s="246"/>
      <c r="M146" s="248"/>
      <c r="N146" s="249" t="s">
        <v>1</v>
      </c>
      <c r="O146" s="223" t="s">
        <v>44</v>
      </c>
      <c r="P146" s="224">
        <f t="shared" ref="P146:P153" si="7">I146+J146</f>
        <v>0</v>
      </c>
      <c r="Q146" s="224">
        <f t="shared" ref="Q146:Q153" si="8">ROUND(I146*H146,2)</f>
        <v>0</v>
      </c>
      <c r="R146" s="224">
        <f t="shared" ref="R146:R153" si="9">ROUND(J146*H146,2)</f>
        <v>0</v>
      </c>
      <c r="S146" s="73"/>
      <c r="T146" s="225">
        <f t="shared" ref="T146:T153" si="10">S146*H146</f>
        <v>0</v>
      </c>
      <c r="U146" s="225">
        <v>0</v>
      </c>
      <c r="V146" s="225">
        <f t="shared" ref="V146:V153" si="11">U146*H146</f>
        <v>0</v>
      </c>
      <c r="W146" s="225">
        <v>0</v>
      </c>
      <c r="X146" s="226">
        <f t="shared" ref="X146:X153" si="12">W146*H146</f>
        <v>0</v>
      </c>
      <c r="Y146" s="36"/>
      <c r="Z146" s="36"/>
      <c r="AA146" s="36"/>
      <c r="AB146" s="36"/>
      <c r="AC146" s="36"/>
      <c r="AD146" s="36"/>
      <c r="AE146" s="36"/>
      <c r="AR146" s="227" t="s">
        <v>172</v>
      </c>
      <c r="AT146" s="227" t="s">
        <v>169</v>
      </c>
      <c r="AU146" s="227" t="s">
        <v>91</v>
      </c>
      <c r="AY146" s="17" t="s">
        <v>149</v>
      </c>
      <c r="BE146" s="117">
        <f t="shared" ref="BE146:BE153" si="13">IF(O146="základní",K146,0)</f>
        <v>0</v>
      </c>
      <c r="BF146" s="117">
        <f t="shared" ref="BF146:BF153" si="14">IF(O146="snížená",K146,0)</f>
        <v>0</v>
      </c>
      <c r="BG146" s="117">
        <f t="shared" ref="BG146:BG153" si="15">IF(O146="zákl. přenesená",K146,0)</f>
        <v>0</v>
      </c>
      <c r="BH146" s="117">
        <f t="shared" ref="BH146:BH153" si="16">IF(O146="sníž. přenesená",K146,0)</f>
        <v>0</v>
      </c>
      <c r="BI146" s="117">
        <f t="shared" ref="BI146:BI153" si="17">IF(O146="nulová",K146,0)</f>
        <v>0</v>
      </c>
      <c r="BJ146" s="17" t="s">
        <v>89</v>
      </c>
      <c r="BK146" s="117">
        <f t="shared" ref="BK146:BK153" si="18">ROUND(P146*H146,2)</f>
        <v>0</v>
      </c>
      <c r="BL146" s="17" t="s">
        <v>156</v>
      </c>
      <c r="BM146" s="227" t="s">
        <v>199</v>
      </c>
    </row>
    <row r="147" spans="1:65" s="2" customFormat="1" ht="24.2" customHeight="1">
      <c r="A147" s="36"/>
      <c r="B147" s="37"/>
      <c r="C147" s="240" t="s">
        <v>200</v>
      </c>
      <c r="D147" s="240" t="s">
        <v>169</v>
      </c>
      <c r="E147" s="241" t="s">
        <v>201</v>
      </c>
      <c r="F147" s="242" t="s">
        <v>202</v>
      </c>
      <c r="G147" s="243" t="s">
        <v>198</v>
      </c>
      <c r="H147" s="244">
        <v>1</v>
      </c>
      <c r="I147" s="245"/>
      <c r="J147" s="246"/>
      <c r="K147" s="247">
        <f t="shared" si="6"/>
        <v>0</v>
      </c>
      <c r="L147" s="246"/>
      <c r="M147" s="248"/>
      <c r="N147" s="249" t="s">
        <v>1</v>
      </c>
      <c r="O147" s="223" t="s">
        <v>44</v>
      </c>
      <c r="P147" s="224">
        <f t="shared" si="7"/>
        <v>0</v>
      </c>
      <c r="Q147" s="224">
        <f t="shared" si="8"/>
        <v>0</v>
      </c>
      <c r="R147" s="224">
        <f t="shared" si="9"/>
        <v>0</v>
      </c>
      <c r="S147" s="73"/>
      <c r="T147" s="225">
        <f t="shared" si="10"/>
        <v>0</v>
      </c>
      <c r="U147" s="225">
        <v>0</v>
      </c>
      <c r="V147" s="225">
        <f t="shared" si="11"/>
        <v>0</v>
      </c>
      <c r="W147" s="225">
        <v>0</v>
      </c>
      <c r="X147" s="226">
        <f t="shared" si="12"/>
        <v>0</v>
      </c>
      <c r="Y147" s="36"/>
      <c r="Z147" s="36"/>
      <c r="AA147" s="36"/>
      <c r="AB147" s="36"/>
      <c r="AC147" s="36"/>
      <c r="AD147" s="36"/>
      <c r="AE147" s="36"/>
      <c r="AR147" s="227" t="s">
        <v>172</v>
      </c>
      <c r="AT147" s="227" t="s">
        <v>169</v>
      </c>
      <c r="AU147" s="227" t="s">
        <v>91</v>
      </c>
      <c r="AY147" s="17" t="s">
        <v>149</v>
      </c>
      <c r="BE147" s="117">
        <f t="shared" si="13"/>
        <v>0</v>
      </c>
      <c r="BF147" s="117">
        <f t="shared" si="14"/>
        <v>0</v>
      </c>
      <c r="BG147" s="117">
        <f t="shared" si="15"/>
        <v>0</v>
      </c>
      <c r="BH147" s="117">
        <f t="shared" si="16"/>
        <v>0</v>
      </c>
      <c r="BI147" s="117">
        <f t="shared" si="17"/>
        <v>0</v>
      </c>
      <c r="BJ147" s="17" t="s">
        <v>89</v>
      </c>
      <c r="BK147" s="117">
        <f t="shared" si="18"/>
        <v>0</v>
      </c>
      <c r="BL147" s="17" t="s">
        <v>156</v>
      </c>
      <c r="BM147" s="227" t="s">
        <v>203</v>
      </c>
    </row>
    <row r="148" spans="1:65" s="2" customFormat="1" ht="24.2" customHeight="1">
      <c r="A148" s="36"/>
      <c r="B148" s="37"/>
      <c r="C148" s="240" t="s">
        <v>204</v>
      </c>
      <c r="D148" s="240" t="s">
        <v>169</v>
      </c>
      <c r="E148" s="241" t="s">
        <v>205</v>
      </c>
      <c r="F148" s="242" t="s">
        <v>206</v>
      </c>
      <c r="G148" s="243" t="s">
        <v>198</v>
      </c>
      <c r="H148" s="244">
        <v>1</v>
      </c>
      <c r="I148" s="245"/>
      <c r="J148" s="246"/>
      <c r="K148" s="247">
        <f t="shared" si="6"/>
        <v>0</v>
      </c>
      <c r="L148" s="246"/>
      <c r="M148" s="248"/>
      <c r="N148" s="249" t="s">
        <v>1</v>
      </c>
      <c r="O148" s="223" t="s">
        <v>44</v>
      </c>
      <c r="P148" s="224">
        <f t="shared" si="7"/>
        <v>0</v>
      </c>
      <c r="Q148" s="224">
        <f t="shared" si="8"/>
        <v>0</v>
      </c>
      <c r="R148" s="224">
        <f t="shared" si="9"/>
        <v>0</v>
      </c>
      <c r="S148" s="73"/>
      <c r="T148" s="225">
        <f t="shared" si="10"/>
        <v>0</v>
      </c>
      <c r="U148" s="225">
        <v>0</v>
      </c>
      <c r="V148" s="225">
        <f t="shared" si="11"/>
        <v>0</v>
      </c>
      <c r="W148" s="225">
        <v>0</v>
      </c>
      <c r="X148" s="226">
        <f t="shared" si="12"/>
        <v>0</v>
      </c>
      <c r="Y148" s="36"/>
      <c r="Z148" s="36"/>
      <c r="AA148" s="36"/>
      <c r="AB148" s="36"/>
      <c r="AC148" s="36"/>
      <c r="AD148" s="36"/>
      <c r="AE148" s="36"/>
      <c r="AR148" s="227" t="s">
        <v>172</v>
      </c>
      <c r="AT148" s="227" t="s">
        <v>169</v>
      </c>
      <c r="AU148" s="227" t="s">
        <v>91</v>
      </c>
      <c r="AY148" s="17" t="s">
        <v>149</v>
      </c>
      <c r="BE148" s="117">
        <f t="shared" si="13"/>
        <v>0</v>
      </c>
      <c r="BF148" s="117">
        <f t="shared" si="14"/>
        <v>0</v>
      </c>
      <c r="BG148" s="117">
        <f t="shared" si="15"/>
        <v>0</v>
      </c>
      <c r="BH148" s="117">
        <f t="shared" si="16"/>
        <v>0</v>
      </c>
      <c r="BI148" s="117">
        <f t="shared" si="17"/>
        <v>0</v>
      </c>
      <c r="BJ148" s="17" t="s">
        <v>89</v>
      </c>
      <c r="BK148" s="117">
        <f t="shared" si="18"/>
        <v>0</v>
      </c>
      <c r="BL148" s="17" t="s">
        <v>156</v>
      </c>
      <c r="BM148" s="227" t="s">
        <v>207</v>
      </c>
    </row>
    <row r="149" spans="1:65" s="2" customFormat="1" ht="24.2" customHeight="1">
      <c r="A149" s="36"/>
      <c r="B149" s="37"/>
      <c r="C149" s="240" t="s">
        <v>208</v>
      </c>
      <c r="D149" s="240" t="s">
        <v>169</v>
      </c>
      <c r="E149" s="241" t="s">
        <v>209</v>
      </c>
      <c r="F149" s="242" t="s">
        <v>210</v>
      </c>
      <c r="G149" s="243" t="s">
        <v>198</v>
      </c>
      <c r="H149" s="244">
        <v>2</v>
      </c>
      <c r="I149" s="245"/>
      <c r="J149" s="246"/>
      <c r="K149" s="247">
        <f t="shared" si="6"/>
        <v>0</v>
      </c>
      <c r="L149" s="246"/>
      <c r="M149" s="248"/>
      <c r="N149" s="249" t="s">
        <v>1</v>
      </c>
      <c r="O149" s="223" t="s">
        <v>44</v>
      </c>
      <c r="P149" s="224">
        <f t="shared" si="7"/>
        <v>0</v>
      </c>
      <c r="Q149" s="224">
        <f t="shared" si="8"/>
        <v>0</v>
      </c>
      <c r="R149" s="224">
        <f t="shared" si="9"/>
        <v>0</v>
      </c>
      <c r="S149" s="73"/>
      <c r="T149" s="225">
        <f t="shared" si="10"/>
        <v>0</v>
      </c>
      <c r="U149" s="225">
        <v>0</v>
      </c>
      <c r="V149" s="225">
        <f t="shared" si="11"/>
        <v>0</v>
      </c>
      <c r="W149" s="225">
        <v>0</v>
      </c>
      <c r="X149" s="226">
        <f t="shared" si="12"/>
        <v>0</v>
      </c>
      <c r="Y149" s="36"/>
      <c r="Z149" s="36"/>
      <c r="AA149" s="36"/>
      <c r="AB149" s="36"/>
      <c r="AC149" s="36"/>
      <c r="AD149" s="36"/>
      <c r="AE149" s="36"/>
      <c r="AR149" s="227" t="s">
        <v>172</v>
      </c>
      <c r="AT149" s="227" t="s">
        <v>169</v>
      </c>
      <c r="AU149" s="227" t="s">
        <v>91</v>
      </c>
      <c r="AY149" s="17" t="s">
        <v>149</v>
      </c>
      <c r="BE149" s="117">
        <f t="shared" si="13"/>
        <v>0</v>
      </c>
      <c r="BF149" s="117">
        <f t="shared" si="14"/>
        <v>0</v>
      </c>
      <c r="BG149" s="117">
        <f t="shared" si="15"/>
        <v>0</v>
      </c>
      <c r="BH149" s="117">
        <f t="shared" si="16"/>
        <v>0</v>
      </c>
      <c r="BI149" s="117">
        <f t="shared" si="17"/>
        <v>0</v>
      </c>
      <c r="BJ149" s="17" t="s">
        <v>89</v>
      </c>
      <c r="BK149" s="117">
        <f t="shared" si="18"/>
        <v>0</v>
      </c>
      <c r="BL149" s="17" t="s">
        <v>156</v>
      </c>
      <c r="BM149" s="227" t="s">
        <v>211</v>
      </c>
    </row>
    <row r="150" spans="1:65" s="2" customFormat="1" ht="24.2" customHeight="1">
      <c r="A150" s="36"/>
      <c r="B150" s="37"/>
      <c r="C150" s="214" t="s">
        <v>212</v>
      </c>
      <c r="D150" s="214" t="s">
        <v>152</v>
      </c>
      <c r="E150" s="215" t="s">
        <v>213</v>
      </c>
      <c r="F150" s="216" t="s">
        <v>214</v>
      </c>
      <c r="G150" s="217" t="s">
        <v>198</v>
      </c>
      <c r="H150" s="218">
        <v>25</v>
      </c>
      <c r="I150" s="219"/>
      <c r="J150" s="219"/>
      <c r="K150" s="220">
        <f t="shared" si="6"/>
        <v>0</v>
      </c>
      <c r="L150" s="221"/>
      <c r="M150" s="39"/>
      <c r="N150" s="222" t="s">
        <v>1</v>
      </c>
      <c r="O150" s="223" t="s">
        <v>44</v>
      </c>
      <c r="P150" s="224">
        <f t="shared" si="7"/>
        <v>0</v>
      </c>
      <c r="Q150" s="224">
        <f t="shared" si="8"/>
        <v>0</v>
      </c>
      <c r="R150" s="224">
        <f t="shared" si="9"/>
        <v>0</v>
      </c>
      <c r="S150" s="73"/>
      <c r="T150" s="225">
        <f t="shared" si="10"/>
        <v>0</v>
      </c>
      <c r="U150" s="225">
        <v>0</v>
      </c>
      <c r="V150" s="225">
        <f t="shared" si="11"/>
        <v>0</v>
      </c>
      <c r="W150" s="225">
        <v>6.0000000000000001E-3</v>
      </c>
      <c r="X150" s="226">
        <f t="shared" si="12"/>
        <v>0.15</v>
      </c>
      <c r="Y150" s="36"/>
      <c r="Z150" s="36"/>
      <c r="AA150" s="36"/>
      <c r="AB150" s="36"/>
      <c r="AC150" s="36"/>
      <c r="AD150" s="36"/>
      <c r="AE150" s="36"/>
      <c r="AR150" s="227" t="s">
        <v>156</v>
      </c>
      <c r="AT150" s="227" t="s">
        <v>152</v>
      </c>
      <c r="AU150" s="227" t="s">
        <v>91</v>
      </c>
      <c r="AY150" s="17" t="s">
        <v>149</v>
      </c>
      <c r="BE150" s="117">
        <f t="shared" si="13"/>
        <v>0</v>
      </c>
      <c r="BF150" s="117">
        <f t="shared" si="14"/>
        <v>0</v>
      </c>
      <c r="BG150" s="117">
        <f t="shared" si="15"/>
        <v>0</v>
      </c>
      <c r="BH150" s="117">
        <f t="shared" si="16"/>
        <v>0</v>
      </c>
      <c r="BI150" s="117">
        <f t="shared" si="17"/>
        <v>0</v>
      </c>
      <c r="BJ150" s="17" t="s">
        <v>89</v>
      </c>
      <c r="BK150" s="117">
        <f t="shared" si="18"/>
        <v>0</v>
      </c>
      <c r="BL150" s="17" t="s">
        <v>156</v>
      </c>
      <c r="BM150" s="227" t="s">
        <v>215</v>
      </c>
    </row>
    <row r="151" spans="1:65" s="2" customFormat="1" ht="21.75" customHeight="1">
      <c r="A151" s="36"/>
      <c r="B151" s="37"/>
      <c r="C151" s="214" t="s">
        <v>216</v>
      </c>
      <c r="D151" s="214" t="s">
        <v>152</v>
      </c>
      <c r="E151" s="215" t="s">
        <v>217</v>
      </c>
      <c r="F151" s="216" t="s">
        <v>218</v>
      </c>
      <c r="G151" s="217" t="s">
        <v>198</v>
      </c>
      <c r="H151" s="218">
        <v>10</v>
      </c>
      <c r="I151" s="219"/>
      <c r="J151" s="219"/>
      <c r="K151" s="220">
        <f t="shared" si="6"/>
        <v>0</v>
      </c>
      <c r="L151" s="221"/>
      <c r="M151" s="39"/>
      <c r="N151" s="222" t="s">
        <v>1</v>
      </c>
      <c r="O151" s="223" t="s">
        <v>44</v>
      </c>
      <c r="P151" s="224">
        <f t="shared" si="7"/>
        <v>0</v>
      </c>
      <c r="Q151" s="224">
        <f t="shared" si="8"/>
        <v>0</v>
      </c>
      <c r="R151" s="224">
        <f t="shared" si="9"/>
        <v>0</v>
      </c>
      <c r="S151" s="73"/>
      <c r="T151" s="225">
        <f t="shared" si="10"/>
        <v>0</v>
      </c>
      <c r="U151" s="225">
        <v>1.4999999999999999E-4</v>
      </c>
      <c r="V151" s="225">
        <f t="shared" si="11"/>
        <v>1.4999999999999998E-3</v>
      </c>
      <c r="W151" s="225">
        <v>0</v>
      </c>
      <c r="X151" s="226">
        <f t="shared" si="12"/>
        <v>0</v>
      </c>
      <c r="Y151" s="36"/>
      <c r="Z151" s="36"/>
      <c r="AA151" s="36"/>
      <c r="AB151" s="36"/>
      <c r="AC151" s="36"/>
      <c r="AD151" s="36"/>
      <c r="AE151" s="36"/>
      <c r="AR151" s="227" t="s">
        <v>156</v>
      </c>
      <c r="AT151" s="227" t="s">
        <v>152</v>
      </c>
      <c r="AU151" s="227" t="s">
        <v>91</v>
      </c>
      <c r="AY151" s="17" t="s">
        <v>149</v>
      </c>
      <c r="BE151" s="117">
        <f t="shared" si="13"/>
        <v>0</v>
      </c>
      <c r="BF151" s="117">
        <f t="shared" si="14"/>
        <v>0</v>
      </c>
      <c r="BG151" s="117">
        <f t="shared" si="15"/>
        <v>0</v>
      </c>
      <c r="BH151" s="117">
        <f t="shared" si="16"/>
        <v>0</v>
      </c>
      <c r="BI151" s="117">
        <f t="shared" si="17"/>
        <v>0</v>
      </c>
      <c r="BJ151" s="17" t="s">
        <v>89</v>
      </c>
      <c r="BK151" s="117">
        <f t="shared" si="18"/>
        <v>0</v>
      </c>
      <c r="BL151" s="17" t="s">
        <v>156</v>
      </c>
      <c r="BM151" s="227" t="s">
        <v>219</v>
      </c>
    </row>
    <row r="152" spans="1:65" s="2" customFormat="1" ht="16.5" customHeight="1">
      <c r="A152" s="36"/>
      <c r="B152" s="37"/>
      <c r="C152" s="214" t="s">
        <v>9</v>
      </c>
      <c r="D152" s="214" t="s">
        <v>152</v>
      </c>
      <c r="E152" s="215" t="s">
        <v>220</v>
      </c>
      <c r="F152" s="216" t="s">
        <v>221</v>
      </c>
      <c r="G152" s="217" t="s">
        <v>155</v>
      </c>
      <c r="H152" s="218">
        <v>25</v>
      </c>
      <c r="I152" s="219"/>
      <c r="J152" s="219"/>
      <c r="K152" s="220">
        <f t="shared" si="6"/>
        <v>0</v>
      </c>
      <c r="L152" s="221"/>
      <c r="M152" s="39"/>
      <c r="N152" s="222" t="s">
        <v>1</v>
      </c>
      <c r="O152" s="223" t="s">
        <v>44</v>
      </c>
      <c r="P152" s="224">
        <f t="shared" si="7"/>
        <v>0</v>
      </c>
      <c r="Q152" s="224">
        <f t="shared" si="8"/>
        <v>0</v>
      </c>
      <c r="R152" s="224">
        <f t="shared" si="9"/>
        <v>0</v>
      </c>
      <c r="S152" s="73"/>
      <c r="T152" s="225">
        <f t="shared" si="10"/>
        <v>0</v>
      </c>
      <c r="U152" s="225">
        <v>0</v>
      </c>
      <c r="V152" s="225">
        <f t="shared" si="11"/>
        <v>0</v>
      </c>
      <c r="W152" s="225">
        <v>6.0000000000000001E-3</v>
      </c>
      <c r="X152" s="226">
        <f t="shared" si="12"/>
        <v>0.15</v>
      </c>
      <c r="Y152" s="36"/>
      <c r="Z152" s="36"/>
      <c r="AA152" s="36"/>
      <c r="AB152" s="36"/>
      <c r="AC152" s="36"/>
      <c r="AD152" s="36"/>
      <c r="AE152" s="36"/>
      <c r="AR152" s="227" t="s">
        <v>156</v>
      </c>
      <c r="AT152" s="227" t="s">
        <v>152</v>
      </c>
      <c r="AU152" s="227" t="s">
        <v>91</v>
      </c>
      <c r="AY152" s="17" t="s">
        <v>149</v>
      </c>
      <c r="BE152" s="117">
        <f t="shared" si="13"/>
        <v>0</v>
      </c>
      <c r="BF152" s="117">
        <f t="shared" si="14"/>
        <v>0</v>
      </c>
      <c r="BG152" s="117">
        <f t="shared" si="15"/>
        <v>0</v>
      </c>
      <c r="BH152" s="117">
        <f t="shared" si="16"/>
        <v>0</v>
      </c>
      <c r="BI152" s="117">
        <f t="shared" si="17"/>
        <v>0</v>
      </c>
      <c r="BJ152" s="17" t="s">
        <v>89</v>
      </c>
      <c r="BK152" s="117">
        <f t="shared" si="18"/>
        <v>0</v>
      </c>
      <c r="BL152" s="17" t="s">
        <v>156</v>
      </c>
      <c r="BM152" s="227" t="s">
        <v>222</v>
      </c>
    </row>
    <row r="153" spans="1:65" s="2" customFormat="1" ht="16.5" customHeight="1">
      <c r="A153" s="36"/>
      <c r="B153" s="37"/>
      <c r="C153" s="214" t="s">
        <v>156</v>
      </c>
      <c r="D153" s="214" t="s">
        <v>152</v>
      </c>
      <c r="E153" s="215" t="s">
        <v>223</v>
      </c>
      <c r="F153" s="216" t="s">
        <v>224</v>
      </c>
      <c r="G153" s="217" t="s">
        <v>225</v>
      </c>
      <c r="H153" s="218">
        <v>5.16</v>
      </c>
      <c r="I153" s="219"/>
      <c r="J153" s="219"/>
      <c r="K153" s="220">
        <f t="shared" si="6"/>
        <v>0</v>
      </c>
      <c r="L153" s="221"/>
      <c r="M153" s="39"/>
      <c r="N153" s="222" t="s">
        <v>1</v>
      </c>
      <c r="O153" s="223" t="s">
        <v>44</v>
      </c>
      <c r="P153" s="224">
        <f t="shared" si="7"/>
        <v>0</v>
      </c>
      <c r="Q153" s="224">
        <f t="shared" si="8"/>
        <v>0</v>
      </c>
      <c r="R153" s="224">
        <f t="shared" si="9"/>
        <v>0</v>
      </c>
      <c r="S153" s="73"/>
      <c r="T153" s="225">
        <f t="shared" si="10"/>
        <v>0</v>
      </c>
      <c r="U153" s="225">
        <v>6.9999999999999994E-5</v>
      </c>
      <c r="V153" s="225">
        <f t="shared" si="11"/>
        <v>3.612E-4</v>
      </c>
      <c r="W153" s="225">
        <v>0</v>
      </c>
      <c r="X153" s="226">
        <f t="shared" si="12"/>
        <v>0</v>
      </c>
      <c r="Y153" s="36"/>
      <c r="Z153" s="36"/>
      <c r="AA153" s="36"/>
      <c r="AB153" s="36"/>
      <c r="AC153" s="36"/>
      <c r="AD153" s="36"/>
      <c r="AE153" s="36"/>
      <c r="AR153" s="227" t="s">
        <v>156</v>
      </c>
      <c r="AT153" s="227" t="s">
        <v>152</v>
      </c>
      <c r="AU153" s="227" t="s">
        <v>91</v>
      </c>
      <c r="AY153" s="17" t="s">
        <v>149</v>
      </c>
      <c r="BE153" s="117">
        <f t="shared" si="13"/>
        <v>0</v>
      </c>
      <c r="BF153" s="117">
        <f t="shared" si="14"/>
        <v>0</v>
      </c>
      <c r="BG153" s="117">
        <f t="shared" si="15"/>
        <v>0</v>
      </c>
      <c r="BH153" s="117">
        <f t="shared" si="16"/>
        <v>0</v>
      </c>
      <c r="BI153" s="117">
        <f t="shared" si="17"/>
        <v>0</v>
      </c>
      <c r="BJ153" s="17" t="s">
        <v>89</v>
      </c>
      <c r="BK153" s="117">
        <f t="shared" si="18"/>
        <v>0</v>
      </c>
      <c r="BL153" s="17" t="s">
        <v>156</v>
      </c>
      <c r="BM153" s="227" t="s">
        <v>226</v>
      </c>
    </row>
    <row r="154" spans="1:65" s="13" customFormat="1" ht="11.25">
      <c r="B154" s="228"/>
      <c r="C154" s="229"/>
      <c r="D154" s="230" t="s">
        <v>158</v>
      </c>
      <c r="E154" s="231" t="s">
        <v>1</v>
      </c>
      <c r="F154" s="232" t="s">
        <v>227</v>
      </c>
      <c r="G154" s="229"/>
      <c r="H154" s="233">
        <v>5.16</v>
      </c>
      <c r="I154" s="234"/>
      <c r="J154" s="234"/>
      <c r="K154" s="229"/>
      <c r="L154" s="229"/>
      <c r="M154" s="235"/>
      <c r="N154" s="236"/>
      <c r="O154" s="237"/>
      <c r="P154" s="237"/>
      <c r="Q154" s="237"/>
      <c r="R154" s="237"/>
      <c r="S154" s="237"/>
      <c r="T154" s="237"/>
      <c r="U154" s="237"/>
      <c r="V154" s="237"/>
      <c r="W154" s="237"/>
      <c r="X154" s="238"/>
      <c r="AT154" s="239" t="s">
        <v>158</v>
      </c>
      <c r="AU154" s="239" t="s">
        <v>91</v>
      </c>
      <c r="AV154" s="13" t="s">
        <v>91</v>
      </c>
      <c r="AW154" s="13" t="s">
        <v>5</v>
      </c>
      <c r="AX154" s="13" t="s">
        <v>89</v>
      </c>
      <c r="AY154" s="239" t="s">
        <v>149</v>
      </c>
    </row>
    <row r="155" spans="1:65" s="2" customFormat="1" ht="24.2" customHeight="1">
      <c r="A155" s="36"/>
      <c r="B155" s="37"/>
      <c r="C155" s="214" t="s">
        <v>228</v>
      </c>
      <c r="D155" s="214" t="s">
        <v>152</v>
      </c>
      <c r="E155" s="215" t="s">
        <v>229</v>
      </c>
      <c r="F155" s="216" t="s">
        <v>230</v>
      </c>
      <c r="G155" s="217" t="s">
        <v>225</v>
      </c>
      <c r="H155" s="218">
        <v>5</v>
      </c>
      <c r="I155" s="219"/>
      <c r="J155" s="219"/>
      <c r="K155" s="220">
        <f>ROUND(P155*H155,2)</f>
        <v>0</v>
      </c>
      <c r="L155" s="221"/>
      <c r="M155" s="39"/>
      <c r="N155" s="222" t="s">
        <v>1</v>
      </c>
      <c r="O155" s="223" t="s">
        <v>44</v>
      </c>
      <c r="P155" s="224">
        <f>I155+J155</f>
        <v>0</v>
      </c>
      <c r="Q155" s="224">
        <f>ROUND(I155*H155,2)</f>
        <v>0</v>
      </c>
      <c r="R155" s="224">
        <f>ROUND(J155*H155,2)</f>
        <v>0</v>
      </c>
      <c r="S155" s="73"/>
      <c r="T155" s="225">
        <f>S155*H155</f>
        <v>0</v>
      </c>
      <c r="U155" s="225">
        <v>0</v>
      </c>
      <c r="V155" s="225">
        <f>U155*H155</f>
        <v>0</v>
      </c>
      <c r="W155" s="225">
        <v>0.04</v>
      </c>
      <c r="X155" s="226">
        <f>W155*H155</f>
        <v>0.2</v>
      </c>
      <c r="Y155" s="36"/>
      <c r="Z155" s="36"/>
      <c r="AA155" s="36"/>
      <c r="AB155" s="36"/>
      <c r="AC155" s="36"/>
      <c r="AD155" s="36"/>
      <c r="AE155" s="36"/>
      <c r="AR155" s="227" t="s">
        <v>156</v>
      </c>
      <c r="AT155" s="227" t="s">
        <v>152</v>
      </c>
      <c r="AU155" s="227" t="s">
        <v>91</v>
      </c>
      <c r="AY155" s="17" t="s">
        <v>149</v>
      </c>
      <c r="BE155" s="117">
        <f>IF(O155="základní",K155,0)</f>
        <v>0</v>
      </c>
      <c r="BF155" s="117">
        <f>IF(O155="snížená",K155,0)</f>
        <v>0</v>
      </c>
      <c r="BG155" s="117">
        <f>IF(O155="zákl. přenesená",K155,0)</f>
        <v>0</v>
      </c>
      <c r="BH155" s="117">
        <f>IF(O155="sníž. přenesená",K155,0)</f>
        <v>0</v>
      </c>
      <c r="BI155" s="117">
        <f>IF(O155="nulová",K155,0)</f>
        <v>0</v>
      </c>
      <c r="BJ155" s="17" t="s">
        <v>89</v>
      </c>
      <c r="BK155" s="117">
        <f>ROUND(P155*H155,2)</f>
        <v>0</v>
      </c>
      <c r="BL155" s="17" t="s">
        <v>156</v>
      </c>
      <c r="BM155" s="227" t="s">
        <v>231</v>
      </c>
    </row>
    <row r="156" spans="1:65" s="13" customFormat="1" ht="11.25">
      <c r="B156" s="228"/>
      <c r="C156" s="229"/>
      <c r="D156" s="230" t="s">
        <v>158</v>
      </c>
      <c r="E156" s="231" t="s">
        <v>1</v>
      </c>
      <c r="F156" s="232" t="s">
        <v>232</v>
      </c>
      <c r="G156" s="229"/>
      <c r="H156" s="233">
        <v>5</v>
      </c>
      <c r="I156" s="234"/>
      <c r="J156" s="234"/>
      <c r="K156" s="229"/>
      <c r="L156" s="229"/>
      <c r="M156" s="235"/>
      <c r="N156" s="236"/>
      <c r="O156" s="237"/>
      <c r="P156" s="237"/>
      <c r="Q156" s="237"/>
      <c r="R156" s="237"/>
      <c r="S156" s="237"/>
      <c r="T156" s="237"/>
      <c r="U156" s="237"/>
      <c r="V156" s="237"/>
      <c r="W156" s="237"/>
      <c r="X156" s="238"/>
      <c r="AT156" s="239" t="s">
        <v>158</v>
      </c>
      <c r="AU156" s="239" t="s">
        <v>91</v>
      </c>
      <c r="AV156" s="13" t="s">
        <v>91</v>
      </c>
      <c r="AW156" s="13" t="s">
        <v>5</v>
      </c>
      <c r="AX156" s="13" t="s">
        <v>89</v>
      </c>
      <c r="AY156" s="239" t="s">
        <v>149</v>
      </c>
    </row>
    <row r="157" spans="1:65" s="2" customFormat="1" ht="24.2" customHeight="1">
      <c r="A157" s="36"/>
      <c r="B157" s="37"/>
      <c r="C157" s="214" t="s">
        <v>233</v>
      </c>
      <c r="D157" s="214" t="s">
        <v>152</v>
      </c>
      <c r="E157" s="215" t="s">
        <v>234</v>
      </c>
      <c r="F157" s="216" t="s">
        <v>235</v>
      </c>
      <c r="G157" s="217" t="s">
        <v>155</v>
      </c>
      <c r="H157" s="218">
        <v>2</v>
      </c>
      <c r="I157" s="219"/>
      <c r="J157" s="219"/>
      <c r="K157" s="220">
        <f>ROUND(P157*H157,2)</f>
        <v>0</v>
      </c>
      <c r="L157" s="221"/>
      <c r="M157" s="39"/>
      <c r="N157" s="222" t="s">
        <v>1</v>
      </c>
      <c r="O157" s="223" t="s">
        <v>44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73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6"/>
      <c r="Z157" s="36"/>
      <c r="AA157" s="36"/>
      <c r="AB157" s="36"/>
      <c r="AC157" s="36"/>
      <c r="AD157" s="36"/>
      <c r="AE157" s="36"/>
      <c r="AR157" s="227" t="s">
        <v>156</v>
      </c>
      <c r="AT157" s="227" t="s">
        <v>152</v>
      </c>
      <c r="AU157" s="227" t="s">
        <v>91</v>
      </c>
      <c r="AY157" s="17" t="s">
        <v>149</v>
      </c>
      <c r="BE157" s="117">
        <f>IF(O157="základní",K157,0)</f>
        <v>0</v>
      </c>
      <c r="BF157" s="117">
        <f>IF(O157="snížená",K157,0)</f>
        <v>0</v>
      </c>
      <c r="BG157" s="117">
        <f>IF(O157="zákl. přenesená",K157,0)</f>
        <v>0</v>
      </c>
      <c r="BH157" s="117">
        <f>IF(O157="sníž. přenesená",K157,0)</f>
        <v>0</v>
      </c>
      <c r="BI157" s="117">
        <f>IF(O157="nulová",K157,0)</f>
        <v>0</v>
      </c>
      <c r="BJ157" s="17" t="s">
        <v>89</v>
      </c>
      <c r="BK157" s="117">
        <f>ROUND(P157*H157,2)</f>
        <v>0</v>
      </c>
      <c r="BL157" s="17" t="s">
        <v>156</v>
      </c>
      <c r="BM157" s="227" t="s">
        <v>236</v>
      </c>
    </row>
    <row r="158" spans="1:65" s="2" customFormat="1" ht="16.5" customHeight="1">
      <c r="A158" s="36"/>
      <c r="B158" s="37"/>
      <c r="C158" s="240" t="s">
        <v>237</v>
      </c>
      <c r="D158" s="240" t="s">
        <v>169</v>
      </c>
      <c r="E158" s="241" t="s">
        <v>238</v>
      </c>
      <c r="F158" s="242" t="s">
        <v>239</v>
      </c>
      <c r="G158" s="243" t="s">
        <v>155</v>
      </c>
      <c r="H158" s="244">
        <v>2.04</v>
      </c>
      <c r="I158" s="245"/>
      <c r="J158" s="246"/>
      <c r="K158" s="247">
        <f>ROUND(P158*H158,2)</f>
        <v>0</v>
      </c>
      <c r="L158" s="246"/>
      <c r="M158" s="248"/>
      <c r="N158" s="249" t="s">
        <v>1</v>
      </c>
      <c r="O158" s="223" t="s">
        <v>44</v>
      </c>
      <c r="P158" s="224">
        <f>I158+J158</f>
        <v>0</v>
      </c>
      <c r="Q158" s="224">
        <f>ROUND(I158*H158,2)</f>
        <v>0</v>
      </c>
      <c r="R158" s="224">
        <f>ROUND(J158*H158,2)</f>
        <v>0</v>
      </c>
      <c r="S158" s="73"/>
      <c r="T158" s="225">
        <f>S158*H158</f>
        <v>0</v>
      </c>
      <c r="U158" s="225">
        <v>6.9999999999999999E-4</v>
      </c>
      <c r="V158" s="225">
        <f>U158*H158</f>
        <v>1.428E-3</v>
      </c>
      <c r="W158" s="225">
        <v>0</v>
      </c>
      <c r="X158" s="226">
        <f>W158*H158</f>
        <v>0</v>
      </c>
      <c r="Y158" s="36"/>
      <c r="Z158" s="36"/>
      <c r="AA158" s="36"/>
      <c r="AB158" s="36"/>
      <c r="AC158" s="36"/>
      <c r="AD158" s="36"/>
      <c r="AE158" s="36"/>
      <c r="AR158" s="227" t="s">
        <v>172</v>
      </c>
      <c r="AT158" s="227" t="s">
        <v>169</v>
      </c>
      <c r="AU158" s="227" t="s">
        <v>91</v>
      </c>
      <c r="AY158" s="17" t="s">
        <v>149</v>
      </c>
      <c r="BE158" s="117">
        <f>IF(O158="základní",K158,0)</f>
        <v>0</v>
      </c>
      <c r="BF158" s="117">
        <f>IF(O158="snížená",K158,0)</f>
        <v>0</v>
      </c>
      <c r="BG158" s="117">
        <f>IF(O158="zákl. přenesená",K158,0)</f>
        <v>0</v>
      </c>
      <c r="BH158" s="117">
        <f>IF(O158="sníž. přenesená",K158,0)</f>
        <v>0</v>
      </c>
      <c r="BI158" s="117">
        <f>IF(O158="nulová",K158,0)</f>
        <v>0</v>
      </c>
      <c r="BJ158" s="17" t="s">
        <v>89</v>
      </c>
      <c r="BK158" s="117">
        <f>ROUND(P158*H158,2)</f>
        <v>0</v>
      </c>
      <c r="BL158" s="17" t="s">
        <v>156</v>
      </c>
      <c r="BM158" s="227" t="s">
        <v>240</v>
      </c>
    </row>
    <row r="159" spans="1:65" s="13" customFormat="1" ht="11.25">
      <c r="B159" s="228"/>
      <c r="C159" s="229"/>
      <c r="D159" s="230" t="s">
        <v>158</v>
      </c>
      <c r="E159" s="229"/>
      <c r="F159" s="232" t="s">
        <v>241</v>
      </c>
      <c r="G159" s="229"/>
      <c r="H159" s="233">
        <v>2.04</v>
      </c>
      <c r="I159" s="234"/>
      <c r="J159" s="234"/>
      <c r="K159" s="229"/>
      <c r="L159" s="229"/>
      <c r="M159" s="235"/>
      <c r="N159" s="236"/>
      <c r="O159" s="237"/>
      <c r="P159" s="237"/>
      <c r="Q159" s="237"/>
      <c r="R159" s="237"/>
      <c r="S159" s="237"/>
      <c r="T159" s="237"/>
      <c r="U159" s="237"/>
      <c r="V159" s="237"/>
      <c r="W159" s="237"/>
      <c r="X159" s="238"/>
      <c r="AT159" s="239" t="s">
        <v>158</v>
      </c>
      <c r="AU159" s="239" t="s">
        <v>91</v>
      </c>
      <c r="AV159" s="13" t="s">
        <v>91</v>
      </c>
      <c r="AW159" s="13" t="s">
        <v>4</v>
      </c>
      <c r="AX159" s="13" t="s">
        <v>89</v>
      </c>
      <c r="AY159" s="239" t="s">
        <v>149</v>
      </c>
    </row>
    <row r="160" spans="1:65" s="2" customFormat="1" ht="24.2" customHeight="1">
      <c r="A160" s="36"/>
      <c r="B160" s="37"/>
      <c r="C160" s="214" t="s">
        <v>242</v>
      </c>
      <c r="D160" s="214" t="s">
        <v>152</v>
      </c>
      <c r="E160" s="215" t="s">
        <v>243</v>
      </c>
      <c r="F160" s="216" t="s">
        <v>244</v>
      </c>
      <c r="G160" s="217" t="s">
        <v>155</v>
      </c>
      <c r="H160" s="218">
        <v>1</v>
      </c>
      <c r="I160" s="219"/>
      <c r="J160" s="219"/>
      <c r="K160" s="220">
        <f>ROUND(P160*H160,2)</f>
        <v>0</v>
      </c>
      <c r="L160" s="221"/>
      <c r="M160" s="39"/>
      <c r="N160" s="222" t="s">
        <v>1</v>
      </c>
      <c r="O160" s="223" t="s">
        <v>44</v>
      </c>
      <c r="P160" s="224">
        <f>I160+J160</f>
        <v>0</v>
      </c>
      <c r="Q160" s="224">
        <f>ROUND(I160*H160,2)</f>
        <v>0</v>
      </c>
      <c r="R160" s="224">
        <f>ROUND(J160*H160,2)</f>
        <v>0</v>
      </c>
      <c r="S160" s="73"/>
      <c r="T160" s="225">
        <f>S160*H160</f>
        <v>0</v>
      </c>
      <c r="U160" s="225">
        <v>0</v>
      </c>
      <c r="V160" s="225">
        <f>U160*H160</f>
        <v>0</v>
      </c>
      <c r="W160" s="225">
        <v>0</v>
      </c>
      <c r="X160" s="226">
        <f>W160*H160</f>
        <v>0</v>
      </c>
      <c r="Y160" s="36"/>
      <c r="Z160" s="36"/>
      <c r="AA160" s="36"/>
      <c r="AB160" s="36"/>
      <c r="AC160" s="36"/>
      <c r="AD160" s="36"/>
      <c r="AE160" s="36"/>
      <c r="AR160" s="227" t="s">
        <v>156</v>
      </c>
      <c r="AT160" s="227" t="s">
        <v>152</v>
      </c>
      <c r="AU160" s="227" t="s">
        <v>91</v>
      </c>
      <c r="AY160" s="17" t="s">
        <v>149</v>
      </c>
      <c r="BE160" s="117">
        <f>IF(O160="základní",K160,0)</f>
        <v>0</v>
      </c>
      <c r="BF160" s="117">
        <f>IF(O160="snížená",K160,0)</f>
        <v>0</v>
      </c>
      <c r="BG160" s="117">
        <f>IF(O160="zákl. přenesená",K160,0)</f>
        <v>0</v>
      </c>
      <c r="BH160" s="117">
        <f>IF(O160="sníž. přenesená",K160,0)</f>
        <v>0</v>
      </c>
      <c r="BI160" s="117">
        <f>IF(O160="nulová",K160,0)</f>
        <v>0</v>
      </c>
      <c r="BJ160" s="17" t="s">
        <v>89</v>
      </c>
      <c r="BK160" s="117">
        <f>ROUND(P160*H160,2)</f>
        <v>0</v>
      </c>
      <c r="BL160" s="17" t="s">
        <v>156</v>
      </c>
      <c r="BM160" s="227" t="s">
        <v>245</v>
      </c>
    </row>
    <row r="161" spans="1:65" s="2" customFormat="1" ht="16.5" customHeight="1">
      <c r="A161" s="36"/>
      <c r="B161" s="37"/>
      <c r="C161" s="240" t="s">
        <v>8</v>
      </c>
      <c r="D161" s="240" t="s">
        <v>169</v>
      </c>
      <c r="E161" s="241" t="s">
        <v>246</v>
      </c>
      <c r="F161" s="242" t="s">
        <v>247</v>
      </c>
      <c r="G161" s="243" t="s">
        <v>155</v>
      </c>
      <c r="H161" s="244">
        <v>1.02</v>
      </c>
      <c r="I161" s="245"/>
      <c r="J161" s="246"/>
      <c r="K161" s="247">
        <f>ROUND(P161*H161,2)</f>
        <v>0</v>
      </c>
      <c r="L161" s="246"/>
      <c r="M161" s="248"/>
      <c r="N161" s="249" t="s">
        <v>1</v>
      </c>
      <c r="O161" s="223" t="s">
        <v>44</v>
      </c>
      <c r="P161" s="224">
        <f>I161+J161</f>
        <v>0</v>
      </c>
      <c r="Q161" s="224">
        <f>ROUND(I161*H161,2)</f>
        <v>0</v>
      </c>
      <c r="R161" s="224">
        <f>ROUND(J161*H161,2)</f>
        <v>0</v>
      </c>
      <c r="S161" s="73"/>
      <c r="T161" s="225">
        <f>S161*H161</f>
        <v>0</v>
      </c>
      <c r="U161" s="225">
        <v>1.1000000000000001E-3</v>
      </c>
      <c r="V161" s="225">
        <f>U161*H161</f>
        <v>1.1220000000000002E-3</v>
      </c>
      <c r="W161" s="225">
        <v>0</v>
      </c>
      <c r="X161" s="226">
        <f>W161*H161</f>
        <v>0</v>
      </c>
      <c r="Y161" s="36"/>
      <c r="Z161" s="36"/>
      <c r="AA161" s="36"/>
      <c r="AB161" s="36"/>
      <c r="AC161" s="36"/>
      <c r="AD161" s="36"/>
      <c r="AE161" s="36"/>
      <c r="AR161" s="227" t="s">
        <v>172</v>
      </c>
      <c r="AT161" s="227" t="s">
        <v>169</v>
      </c>
      <c r="AU161" s="227" t="s">
        <v>91</v>
      </c>
      <c r="AY161" s="17" t="s">
        <v>149</v>
      </c>
      <c r="BE161" s="117">
        <f>IF(O161="základní",K161,0)</f>
        <v>0</v>
      </c>
      <c r="BF161" s="117">
        <f>IF(O161="snížená",K161,0)</f>
        <v>0</v>
      </c>
      <c r="BG161" s="117">
        <f>IF(O161="zákl. přenesená",K161,0)</f>
        <v>0</v>
      </c>
      <c r="BH161" s="117">
        <f>IF(O161="sníž. přenesená",K161,0)</f>
        <v>0</v>
      </c>
      <c r="BI161" s="117">
        <f>IF(O161="nulová",K161,0)</f>
        <v>0</v>
      </c>
      <c r="BJ161" s="17" t="s">
        <v>89</v>
      </c>
      <c r="BK161" s="117">
        <f>ROUND(P161*H161,2)</f>
        <v>0</v>
      </c>
      <c r="BL161" s="17" t="s">
        <v>156</v>
      </c>
      <c r="BM161" s="227" t="s">
        <v>248</v>
      </c>
    </row>
    <row r="162" spans="1:65" s="13" customFormat="1" ht="11.25">
      <c r="B162" s="228"/>
      <c r="C162" s="229"/>
      <c r="D162" s="230" t="s">
        <v>158</v>
      </c>
      <c r="E162" s="229"/>
      <c r="F162" s="232" t="s">
        <v>249</v>
      </c>
      <c r="G162" s="229"/>
      <c r="H162" s="233">
        <v>1.02</v>
      </c>
      <c r="I162" s="234"/>
      <c r="J162" s="234"/>
      <c r="K162" s="229"/>
      <c r="L162" s="229"/>
      <c r="M162" s="235"/>
      <c r="N162" s="236"/>
      <c r="O162" s="237"/>
      <c r="P162" s="237"/>
      <c r="Q162" s="237"/>
      <c r="R162" s="237"/>
      <c r="S162" s="237"/>
      <c r="T162" s="237"/>
      <c r="U162" s="237"/>
      <c r="V162" s="237"/>
      <c r="W162" s="237"/>
      <c r="X162" s="238"/>
      <c r="AT162" s="239" t="s">
        <v>158</v>
      </c>
      <c r="AU162" s="239" t="s">
        <v>91</v>
      </c>
      <c r="AV162" s="13" t="s">
        <v>91</v>
      </c>
      <c r="AW162" s="13" t="s">
        <v>4</v>
      </c>
      <c r="AX162" s="13" t="s">
        <v>89</v>
      </c>
      <c r="AY162" s="239" t="s">
        <v>149</v>
      </c>
    </row>
    <row r="163" spans="1:65" s="2" customFormat="1" ht="24.2" customHeight="1">
      <c r="A163" s="36"/>
      <c r="B163" s="37"/>
      <c r="C163" s="214" t="s">
        <v>250</v>
      </c>
      <c r="D163" s="214" t="s">
        <v>152</v>
      </c>
      <c r="E163" s="215" t="s">
        <v>251</v>
      </c>
      <c r="F163" s="216" t="s">
        <v>252</v>
      </c>
      <c r="G163" s="217" t="s">
        <v>155</v>
      </c>
      <c r="H163" s="218">
        <v>6</v>
      </c>
      <c r="I163" s="219"/>
      <c r="J163" s="219"/>
      <c r="K163" s="220">
        <f>ROUND(P163*H163,2)</f>
        <v>0</v>
      </c>
      <c r="L163" s="221"/>
      <c r="M163" s="39"/>
      <c r="N163" s="222" t="s">
        <v>1</v>
      </c>
      <c r="O163" s="223" t="s">
        <v>44</v>
      </c>
      <c r="P163" s="224">
        <f>I163+J163</f>
        <v>0</v>
      </c>
      <c r="Q163" s="224">
        <f>ROUND(I163*H163,2)</f>
        <v>0</v>
      </c>
      <c r="R163" s="224">
        <f>ROUND(J163*H163,2)</f>
        <v>0</v>
      </c>
      <c r="S163" s="73"/>
      <c r="T163" s="225">
        <f>S163*H163</f>
        <v>0</v>
      </c>
      <c r="U163" s="225">
        <v>0</v>
      </c>
      <c r="V163" s="225">
        <f>U163*H163</f>
        <v>0</v>
      </c>
      <c r="W163" s="225">
        <v>0</v>
      </c>
      <c r="X163" s="226">
        <f>W163*H163</f>
        <v>0</v>
      </c>
      <c r="Y163" s="36"/>
      <c r="Z163" s="36"/>
      <c r="AA163" s="36"/>
      <c r="AB163" s="36"/>
      <c r="AC163" s="36"/>
      <c r="AD163" s="36"/>
      <c r="AE163" s="36"/>
      <c r="AR163" s="227" t="s">
        <v>156</v>
      </c>
      <c r="AT163" s="227" t="s">
        <v>152</v>
      </c>
      <c r="AU163" s="227" t="s">
        <v>91</v>
      </c>
      <c r="AY163" s="17" t="s">
        <v>149</v>
      </c>
      <c r="BE163" s="117">
        <f>IF(O163="základní",K163,0)</f>
        <v>0</v>
      </c>
      <c r="BF163" s="117">
        <f>IF(O163="snížená",K163,0)</f>
        <v>0</v>
      </c>
      <c r="BG163" s="117">
        <f>IF(O163="zákl. přenesená",K163,0)</f>
        <v>0</v>
      </c>
      <c r="BH163" s="117">
        <f>IF(O163="sníž. přenesená",K163,0)</f>
        <v>0</v>
      </c>
      <c r="BI163" s="117">
        <f>IF(O163="nulová",K163,0)</f>
        <v>0</v>
      </c>
      <c r="BJ163" s="17" t="s">
        <v>89</v>
      </c>
      <c r="BK163" s="117">
        <f>ROUND(P163*H163,2)</f>
        <v>0</v>
      </c>
      <c r="BL163" s="17" t="s">
        <v>156</v>
      </c>
      <c r="BM163" s="227" t="s">
        <v>253</v>
      </c>
    </row>
    <row r="164" spans="1:65" s="13" customFormat="1" ht="11.25">
      <c r="B164" s="228"/>
      <c r="C164" s="229"/>
      <c r="D164" s="230" t="s">
        <v>158</v>
      </c>
      <c r="E164" s="231" t="s">
        <v>1</v>
      </c>
      <c r="F164" s="232" t="s">
        <v>254</v>
      </c>
      <c r="G164" s="229"/>
      <c r="H164" s="233">
        <v>6</v>
      </c>
      <c r="I164" s="234"/>
      <c r="J164" s="234"/>
      <c r="K164" s="229"/>
      <c r="L164" s="229"/>
      <c r="M164" s="235"/>
      <c r="N164" s="236"/>
      <c r="O164" s="237"/>
      <c r="P164" s="237"/>
      <c r="Q164" s="237"/>
      <c r="R164" s="237"/>
      <c r="S164" s="237"/>
      <c r="T164" s="237"/>
      <c r="U164" s="237"/>
      <c r="V164" s="237"/>
      <c r="W164" s="237"/>
      <c r="X164" s="238"/>
      <c r="AT164" s="239" t="s">
        <v>158</v>
      </c>
      <c r="AU164" s="239" t="s">
        <v>91</v>
      </c>
      <c r="AV164" s="13" t="s">
        <v>91</v>
      </c>
      <c r="AW164" s="13" t="s">
        <v>5</v>
      </c>
      <c r="AX164" s="13" t="s">
        <v>89</v>
      </c>
      <c r="AY164" s="239" t="s">
        <v>149</v>
      </c>
    </row>
    <row r="165" spans="1:65" s="2" customFormat="1" ht="16.5" customHeight="1">
      <c r="A165" s="36"/>
      <c r="B165" s="37"/>
      <c r="C165" s="240" t="s">
        <v>255</v>
      </c>
      <c r="D165" s="240" t="s">
        <v>169</v>
      </c>
      <c r="E165" s="241" t="s">
        <v>256</v>
      </c>
      <c r="F165" s="242" t="s">
        <v>257</v>
      </c>
      <c r="G165" s="243" t="s">
        <v>155</v>
      </c>
      <c r="H165" s="244">
        <v>6.12</v>
      </c>
      <c r="I165" s="245"/>
      <c r="J165" s="246"/>
      <c r="K165" s="247">
        <f>ROUND(P165*H165,2)</f>
        <v>0</v>
      </c>
      <c r="L165" s="246"/>
      <c r="M165" s="248"/>
      <c r="N165" s="249" t="s">
        <v>1</v>
      </c>
      <c r="O165" s="223" t="s">
        <v>44</v>
      </c>
      <c r="P165" s="224">
        <f>I165+J165</f>
        <v>0</v>
      </c>
      <c r="Q165" s="224">
        <f>ROUND(I165*H165,2)</f>
        <v>0</v>
      </c>
      <c r="R165" s="224">
        <f>ROUND(J165*H165,2)</f>
        <v>0</v>
      </c>
      <c r="S165" s="73"/>
      <c r="T165" s="225">
        <f>S165*H165</f>
        <v>0</v>
      </c>
      <c r="U165" s="225">
        <v>4.3E-3</v>
      </c>
      <c r="V165" s="225">
        <f>U165*H165</f>
        <v>2.6315999999999999E-2</v>
      </c>
      <c r="W165" s="225">
        <v>0</v>
      </c>
      <c r="X165" s="226">
        <f>W165*H165</f>
        <v>0</v>
      </c>
      <c r="Y165" s="36"/>
      <c r="Z165" s="36"/>
      <c r="AA165" s="36"/>
      <c r="AB165" s="36"/>
      <c r="AC165" s="36"/>
      <c r="AD165" s="36"/>
      <c r="AE165" s="36"/>
      <c r="AR165" s="227" t="s">
        <v>172</v>
      </c>
      <c r="AT165" s="227" t="s">
        <v>169</v>
      </c>
      <c r="AU165" s="227" t="s">
        <v>91</v>
      </c>
      <c r="AY165" s="17" t="s">
        <v>149</v>
      </c>
      <c r="BE165" s="117">
        <f>IF(O165="základní",K165,0)</f>
        <v>0</v>
      </c>
      <c r="BF165" s="117">
        <f>IF(O165="snížená",K165,0)</f>
        <v>0</v>
      </c>
      <c r="BG165" s="117">
        <f>IF(O165="zákl. přenesená",K165,0)</f>
        <v>0</v>
      </c>
      <c r="BH165" s="117">
        <f>IF(O165="sníž. přenesená",K165,0)</f>
        <v>0</v>
      </c>
      <c r="BI165" s="117">
        <f>IF(O165="nulová",K165,0)</f>
        <v>0</v>
      </c>
      <c r="BJ165" s="17" t="s">
        <v>89</v>
      </c>
      <c r="BK165" s="117">
        <f>ROUND(P165*H165,2)</f>
        <v>0</v>
      </c>
      <c r="BL165" s="17" t="s">
        <v>156</v>
      </c>
      <c r="BM165" s="227" t="s">
        <v>258</v>
      </c>
    </row>
    <row r="166" spans="1:65" s="13" customFormat="1" ht="11.25">
      <c r="B166" s="228"/>
      <c r="C166" s="229"/>
      <c r="D166" s="230" t="s">
        <v>158</v>
      </c>
      <c r="E166" s="229"/>
      <c r="F166" s="232" t="s">
        <v>259</v>
      </c>
      <c r="G166" s="229"/>
      <c r="H166" s="233">
        <v>6.12</v>
      </c>
      <c r="I166" s="234"/>
      <c r="J166" s="234"/>
      <c r="K166" s="229"/>
      <c r="L166" s="229"/>
      <c r="M166" s="235"/>
      <c r="N166" s="236"/>
      <c r="O166" s="237"/>
      <c r="P166" s="237"/>
      <c r="Q166" s="237"/>
      <c r="R166" s="237"/>
      <c r="S166" s="237"/>
      <c r="T166" s="237"/>
      <c r="U166" s="237"/>
      <c r="V166" s="237"/>
      <c r="W166" s="237"/>
      <c r="X166" s="238"/>
      <c r="AT166" s="239" t="s">
        <v>158</v>
      </c>
      <c r="AU166" s="239" t="s">
        <v>91</v>
      </c>
      <c r="AV166" s="13" t="s">
        <v>91</v>
      </c>
      <c r="AW166" s="13" t="s">
        <v>4</v>
      </c>
      <c r="AX166" s="13" t="s">
        <v>89</v>
      </c>
      <c r="AY166" s="239" t="s">
        <v>149</v>
      </c>
    </row>
    <row r="167" spans="1:65" s="2" customFormat="1" ht="24.2" customHeight="1">
      <c r="A167" s="36"/>
      <c r="B167" s="37"/>
      <c r="C167" s="214" t="s">
        <v>260</v>
      </c>
      <c r="D167" s="214" t="s">
        <v>152</v>
      </c>
      <c r="E167" s="215" t="s">
        <v>261</v>
      </c>
      <c r="F167" s="216" t="s">
        <v>262</v>
      </c>
      <c r="G167" s="217" t="s">
        <v>155</v>
      </c>
      <c r="H167" s="218">
        <v>13</v>
      </c>
      <c r="I167" s="219"/>
      <c r="J167" s="219"/>
      <c r="K167" s="220">
        <f>ROUND(P167*H167,2)</f>
        <v>0</v>
      </c>
      <c r="L167" s="221"/>
      <c r="M167" s="39"/>
      <c r="N167" s="222" t="s">
        <v>1</v>
      </c>
      <c r="O167" s="223" t="s">
        <v>44</v>
      </c>
      <c r="P167" s="224">
        <f>I167+J167</f>
        <v>0</v>
      </c>
      <c r="Q167" s="224">
        <f>ROUND(I167*H167,2)</f>
        <v>0</v>
      </c>
      <c r="R167" s="224">
        <f>ROUND(J167*H167,2)</f>
        <v>0</v>
      </c>
      <c r="S167" s="73"/>
      <c r="T167" s="225">
        <f>S167*H167</f>
        <v>0</v>
      </c>
      <c r="U167" s="225">
        <v>0</v>
      </c>
      <c r="V167" s="225">
        <f>U167*H167</f>
        <v>0</v>
      </c>
      <c r="W167" s="225">
        <v>0</v>
      </c>
      <c r="X167" s="226">
        <f>W167*H167</f>
        <v>0</v>
      </c>
      <c r="Y167" s="36"/>
      <c r="Z167" s="36"/>
      <c r="AA167" s="36"/>
      <c r="AB167" s="36"/>
      <c r="AC167" s="36"/>
      <c r="AD167" s="36"/>
      <c r="AE167" s="36"/>
      <c r="AR167" s="227" t="s">
        <v>156</v>
      </c>
      <c r="AT167" s="227" t="s">
        <v>152</v>
      </c>
      <c r="AU167" s="227" t="s">
        <v>91</v>
      </c>
      <c r="AY167" s="17" t="s">
        <v>149</v>
      </c>
      <c r="BE167" s="117">
        <f>IF(O167="základní",K167,0)</f>
        <v>0</v>
      </c>
      <c r="BF167" s="117">
        <f>IF(O167="snížená",K167,0)</f>
        <v>0</v>
      </c>
      <c r="BG167" s="117">
        <f>IF(O167="zákl. přenesená",K167,0)</f>
        <v>0</v>
      </c>
      <c r="BH167" s="117">
        <f>IF(O167="sníž. přenesená",K167,0)</f>
        <v>0</v>
      </c>
      <c r="BI167" s="117">
        <f>IF(O167="nulová",K167,0)</f>
        <v>0</v>
      </c>
      <c r="BJ167" s="17" t="s">
        <v>89</v>
      </c>
      <c r="BK167" s="117">
        <f>ROUND(P167*H167,2)</f>
        <v>0</v>
      </c>
      <c r="BL167" s="17" t="s">
        <v>156</v>
      </c>
      <c r="BM167" s="227" t="s">
        <v>263</v>
      </c>
    </row>
    <row r="168" spans="1:65" s="2" customFormat="1" ht="16.5" customHeight="1">
      <c r="A168" s="36"/>
      <c r="B168" s="37"/>
      <c r="C168" s="240" t="s">
        <v>159</v>
      </c>
      <c r="D168" s="240" t="s">
        <v>169</v>
      </c>
      <c r="E168" s="241" t="s">
        <v>264</v>
      </c>
      <c r="F168" s="242" t="s">
        <v>265</v>
      </c>
      <c r="G168" s="243" t="s">
        <v>155</v>
      </c>
      <c r="H168" s="244">
        <v>13</v>
      </c>
      <c r="I168" s="245"/>
      <c r="J168" s="246"/>
      <c r="K168" s="247">
        <f>ROUND(P168*H168,2)</f>
        <v>0</v>
      </c>
      <c r="L168" s="246"/>
      <c r="M168" s="248"/>
      <c r="N168" s="249" t="s">
        <v>1</v>
      </c>
      <c r="O168" s="223" t="s">
        <v>44</v>
      </c>
      <c r="P168" s="224">
        <f>I168+J168</f>
        <v>0</v>
      </c>
      <c r="Q168" s="224">
        <f>ROUND(I168*H168,2)</f>
        <v>0</v>
      </c>
      <c r="R168" s="224">
        <f>ROUND(J168*H168,2)</f>
        <v>0</v>
      </c>
      <c r="S168" s="73"/>
      <c r="T168" s="225">
        <f>S168*H168</f>
        <v>0</v>
      </c>
      <c r="U168" s="225">
        <v>0</v>
      </c>
      <c r="V168" s="225">
        <f>U168*H168</f>
        <v>0</v>
      </c>
      <c r="W168" s="225">
        <v>0</v>
      </c>
      <c r="X168" s="226">
        <f>W168*H168</f>
        <v>0</v>
      </c>
      <c r="Y168" s="36"/>
      <c r="Z168" s="36"/>
      <c r="AA168" s="36"/>
      <c r="AB168" s="36"/>
      <c r="AC168" s="36"/>
      <c r="AD168" s="36"/>
      <c r="AE168" s="36"/>
      <c r="AR168" s="227" t="s">
        <v>172</v>
      </c>
      <c r="AT168" s="227" t="s">
        <v>169</v>
      </c>
      <c r="AU168" s="227" t="s">
        <v>91</v>
      </c>
      <c r="AY168" s="17" t="s">
        <v>149</v>
      </c>
      <c r="BE168" s="117">
        <f>IF(O168="základní",K168,0)</f>
        <v>0</v>
      </c>
      <c r="BF168" s="117">
        <f>IF(O168="snížená",K168,0)</f>
        <v>0</v>
      </c>
      <c r="BG168" s="117">
        <f>IF(O168="zákl. přenesená",K168,0)</f>
        <v>0</v>
      </c>
      <c r="BH168" s="117">
        <f>IF(O168="sníž. přenesená",K168,0)</f>
        <v>0</v>
      </c>
      <c r="BI168" s="117">
        <f>IF(O168="nulová",K168,0)</f>
        <v>0</v>
      </c>
      <c r="BJ168" s="17" t="s">
        <v>89</v>
      </c>
      <c r="BK168" s="117">
        <f>ROUND(P168*H168,2)</f>
        <v>0</v>
      </c>
      <c r="BL168" s="17" t="s">
        <v>156</v>
      </c>
      <c r="BM168" s="227" t="s">
        <v>266</v>
      </c>
    </row>
    <row r="169" spans="1:65" s="2" customFormat="1" ht="24.2" customHeight="1">
      <c r="A169" s="36"/>
      <c r="B169" s="37"/>
      <c r="C169" s="214" t="s">
        <v>267</v>
      </c>
      <c r="D169" s="214" t="s">
        <v>152</v>
      </c>
      <c r="E169" s="215" t="s">
        <v>268</v>
      </c>
      <c r="F169" s="216" t="s">
        <v>269</v>
      </c>
      <c r="G169" s="217" t="s">
        <v>270</v>
      </c>
      <c r="H169" s="218">
        <v>150</v>
      </c>
      <c r="I169" s="219"/>
      <c r="J169" s="219"/>
      <c r="K169" s="220">
        <f>ROUND(P169*H169,2)</f>
        <v>0</v>
      </c>
      <c r="L169" s="221"/>
      <c r="M169" s="39"/>
      <c r="N169" s="222" t="s">
        <v>1</v>
      </c>
      <c r="O169" s="223" t="s">
        <v>44</v>
      </c>
      <c r="P169" s="224">
        <f>I169+J169</f>
        <v>0</v>
      </c>
      <c r="Q169" s="224">
        <f>ROUND(I169*H169,2)</f>
        <v>0</v>
      </c>
      <c r="R169" s="224">
        <f>ROUND(J169*H169,2)</f>
        <v>0</v>
      </c>
      <c r="S169" s="73"/>
      <c r="T169" s="225">
        <f>S169*H169</f>
        <v>0</v>
      </c>
      <c r="U169" s="225">
        <v>0</v>
      </c>
      <c r="V169" s="225">
        <f>U169*H169</f>
        <v>0</v>
      </c>
      <c r="W169" s="225">
        <v>1E-3</v>
      </c>
      <c r="X169" s="226">
        <f>W169*H169</f>
        <v>0.15</v>
      </c>
      <c r="Y169" s="36"/>
      <c r="Z169" s="36"/>
      <c r="AA169" s="36"/>
      <c r="AB169" s="36"/>
      <c r="AC169" s="36"/>
      <c r="AD169" s="36"/>
      <c r="AE169" s="36"/>
      <c r="AR169" s="227" t="s">
        <v>156</v>
      </c>
      <c r="AT169" s="227" t="s">
        <v>152</v>
      </c>
      <c r="AU169" s="227" t="s">
        <v>91</v>
      </c>
      <c r="AY169" s="17" t="s">
        <v>149</v>
      </c>
      <c r="BE169" s="117">
        <f>IF(O169="základní",K169,0)</f>
        <v>0</v>
      </c>
      <c r="BF169" s="117">
        <f>IF(O169="snížená",K169,0)</f>
        <v>0</v>
      </c>
      <c r="BG169" s="117">
        <f>IF(O169="zákl. přenesená",K169,0)</f>
        <v>0</v>
      </c>
      <c r="BH169" s="117">
        <f>IF(O169="sníž. přenesená",K169,0)</f>
        <v>0</v>
      </c>
      <c r="BI169" s="117">
        <f>IF(O169="nulová",K169,0)</f>
        <v>0</v>
      </c>
      <c r="BJ169" s="17" t="s">
        <v>89</v>
      </c>
      <c r="BK169" s="117">
        <f>ROUND(P169*H169,2)</f>
        <v>0</v>
      </c>
      <c r="BL169" s="17" t="s">
        <v>156</v>
      </c>
      <c r="BM169" s="227" t="s">
        <v>271</v>
      </c>
    </row>
    <row r="170" spans="1:65" s="2" customFormat="1" ht="24.2" customHeight="1">
      <c r="A170" s="36"/>
      <c r="B170" s="37"/>
      <c r="C170" s="214" t="s">
        <v>272</v>
      </c>
      <c r="D170" s="214" t="s">
        <v>152</v>
      </c>
      <c r="E170" s="215" t="s">
        <v>273</v>
      </c>
      <c r="F170" s="216" t="s">
        <v>274</v>
      </c>
      <c r="G170" s="217" t="s">
        <v>270</v>
      </c>
      <c r="H170" s="218">
        <v>600</v>
      </c>
      <c r="I170" s="219"/>
      <c r="J170" s="219"/>
      <c r="K170" s="220">
        <f>ROUND(P170*H170,2)</f>
        <v>0</v>
      </c>
      <c r="L170" s="221"/>
      <c r="M170" s="39"/>
      <c r="N170" s="222" t="s">
        <v>1</v>
      </c>
      <c r="O170" s="223" t="s">
        <v>44</v>
      </c>
      <c r="P170" s="224">
        <f>I170+J170</f>
        <v>0</v>
      </c>
      <c r="Q170" s="224">
        <f>ROUND(I170*H170,2)</f>
        <v>0</v>
      </c>
      <c r="R170" s="224">
        <f>ROUND(J170*H170,2)</f>
        <v>0</v>
      </c>
      <c r="S170" s="73"/>
      <c r="T170" s="225">
        <f>S170*H170</f>
        <v>0</v>
      </c>
      <c r="U170" s="225">
        <v>0</v>
      </c>
      <c r="V170" s="225">
        <f>U170*H170</f>
        <v>0</v>
      </c>
      <c r="W170" s="225">
        <v>1E-3</v>
      </c>
      <c r="X170" s="226">
        <f>W170*H170</f>
        <v>0.6</v>
      </c>
      <c r="Y170" s="36"/>
      <c r="Z170" s="36"/>
      <c r="AA170" s="36"/>
      <c r="AB170" s="36"/>
      <c r="AC170" s="36"/>
      <c r="AD170" s="36"/>
      <c r="AE170" s="36"/>
      <c r="AR170" s="227" t="s">
        <v>156</v>
      </c>
      <c r="AT170" s="227" t="s">
        <v>152</v>
      </c>
      <c r="AU170" s="227" t="s">
        <v>91</v>
      </c>
      <c r="AY170" s="17" t="s">
        <v>149</v>
      </c>
      <c r="BE170" s="117">
        <f>IF(O170="základní",K170,0)</f>
        <v>0</v>
      </c>
      <c r="BF170" s="117">
        <f>IF(O170="snížená",K170,0)</f>
        <v>0</v>
      </c>
      <c r="BG170" s="117">
        <f>IF(O170="zákl. přenesená",K170,0)</f>
        <v>0</v>
      </c>
      <c r="BH170" s="117">
        <f>IF(O170="sníž. přenesená",K170,0)</f>
        <v>0</v>
      </c>
      <c r="BI170" s="117">
        <f>IF(O170="nulová",K170,0)</f>
        <v>0</v>
      </c>
      <c r="BJ170" s="17" t="s">
        <v>89</v>
      </c>
      <c r="BK170" s="117">
        <f>ROUND(P170*H170,2)</f>
        <v>0</v>
      </c>
      <c r="BL170" s="17" t="s">
        <v>156</v>
      </c>
      <c r="BM170" s="227" t="s">
        <v>275</v>
      </c>
    </row>
    <row r="171" spans="1:65" s="2" customFormat="1" ht="24.2" customHeight="1">
      <c r="A171" s="36"/>
      <c r="B171" s="37"/>
      <c r="C171" s="214" t="s">
        <v>276</v>
      </c>
      <c r="D171" s="214" t="s">
        <v>152</v>
      </c>
      <c r="E171" s="215" t="s">
        <v>277</v>
      </c>
      <c r="F171" s="216" t="s">
        <v>278</v>
      </c>
      <c r="G171" s="217" t="s">
        <v>188</v>
      </c>
      <c r="H171" s="218">
        <v>1.024</v>
      </c>
      <c r="I171" s="219"/>
      <c r="J171" s="219"/>
      <c r="K171" s="220">
        <f>ROUND(P171*H171,2)</f>
        <v>0</v>
      </c>
      <c r="L171" s="221"/>
      <c r="M171" s="39"/>
      <c r="N171" s="222" t="s">
        <v>1</v>
      </c>
      <c r="O171" s="223" t="s">
        <v>44</v>
      </c>
      <c r="P171" s="224">
        <f>I171+J171</f>
        <v>0</v>
      </c>
      <c r="Q171" s="224">
        <f>ROUND(I171*H171,2)</f>
        <v>0</v>
      </c>
      <c r="R171" s="224">
        <f>ROUND(J171*H171,2)</f>
        <v>0</v>
      </c>
      <c r="S171" s="73"/>
      <c r="T171" s="225">
        <f>S171*H171</f>
        <v>0</v>
      </c>
      <c r="U171" s="225">
        <v>0</v>
      </c>
      <c r="V171" s="225">
        <f>U171*H171</f>
        <v>0</v>
      </c>
      <c r="W171" s="225">
        <v>0</v>
      </c>
      <c r="X171" s="226">
        <f>W171*H171</f>
        <v>0</v>
      </c>
      <c r="Y171" s="36"/>
      <c r="Z171" s="36"/>
      <c r="AA171" s="36"/>
      <c r="AB171" s="36"/>
      <c r="AC171" s="36"/>
      <c r="AD171" s="36"/>
      <c r="AE171" s="36"/>
      <c r="AR171" s="227" t="s">
        <v>156</v>
      </c>
      <c r="AT171" s="227" t="s">
        <v>152</v>
      </c>
      <c r="AU171" s="227" t="s">
        <v>91</v>
      </c>
      <c r="AY171" s="17" t="s">
        <v>149</v>
      </c>
      <c r="BE171" s="117">
        <f>IF(O171="základní",K171,0)</f>
        <v>0</v>
      </c>
      <c r="BF171" s="117">
        <f>IF(O171="snížená",K171,0)</f>
        <v>0</v>
      </c>
      <c r="BG171" s="117">
        <f>IF(O171="zákl. přenesená",K171,0)</f>
        <v>0</v>
      </c>
      <c r="BH171" s="117">
        <f>IF(O171="sníž. přenesená",K171,0)</f>
        <v>0</v>
      </c>
      <c r="BI171" s="117">
        <f>IF(O171="nulová",K171,0)</f>
        <v>0</v>
      </c>
      <c r="BJ171" s="17" t="s">
        <v>89</v>
      </c>
      <c r="BK171" s="117">
        <f>ROUND(P171*H171,2)</f>
        <v>0</v>
      </c>
      <c r="BL171" s="17" t="s">
        <v>156</v>
      </c>
      <c r="BM171" s="227" t="s">
        <v>279</v>
      </c>
    </row>
    <row r="172" spans="1:65" s="12" customFormat="1" ht="25.9" customHeight="1">
      <c r="B172" s="197"/>
      <c r="C172" s="198"/>
      <c r="D172" s="199" t="s">
        <v>80</v>
      </c>
      <c r="E172" s="200" t="s">
        <v>169</v>
      </c>
      <c r="F172" s="200" t="s">
        <v>280</v>
      </c>
      <c r="G172" s="198"/>
      <c r="H172" s="198"/>
      <c r="I172" s="201"/>
      <c r="J172" s="201"/>
      <c r="K172" s="202">
        <f>BK172</f>
        <v>0</v>
      </c>
      <c r="L172" s="198"/>
      <c r="M172" s="203"/>
      <c r="N172" s="250"/>
      <c r="O172" s="251"/>
      <c r="P172" s="251"/>
      <c r="Q172" s="252">
        <v>0</v>
      </c>
      <c r="R172" s="252">
        <v>0</v>
      </c>
      <c r="S172" s="251"/>
      <c r="T172" s="253">
        <v>0</v>
      </c>
      <c r="U172" s="251"/>
      <c r="V172" s="253">
        <v>0</v>
      </c>
      <c r="W172" s="251"/>
      <c r="X172" s="254">
        <v>0</v>
      </c>
      <c r="AR172" s="209" t="s">
        <v>163</v>
      </c>
      <c r="AT172" s="210" t="s">
        <v>80</v>
      </c>
      <c r="AU172" s="210" t="s">
        <v>81</v>
      </c>
      <c r="AY172" s="209" t="s">
        <v>149</v>
      </c>
      <c r="BK172" s="211">
        <v>0</v>
      </c>
    </row>
    <row r="173" spans="1:65" s="2" customFormat="1" ht="6.95" customHeight="1">
      <c r="A173" s="36"/>
      <c r="B173" s="56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39"/>
      <c r="N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</sheetData>
  <sheetProtection algorithmName="SHA-512" hashValue="sVMo0QMbqTlLLO0Iix7hbU6b9R11ekuOoHWq6GVqCOAet1/hKQ9Q5KxzVhBa5+qCJjE7kci5cq0x8f/C6jaBNQ==" saltValue="QGVY5ZHbj7DDz0UKJmTuFGzSboBvwtXaag0hNs1N4isqPE9nfQUJ1k+SfPC08G+duMQmv4++bPhZBBw6a2xHqg==" spinCount="100000" sheet="1" objects="1" scenarios="1" formatColumns="0" formatRows="0" autoFilter="0"/>
  <autoFilter ref="C128:L172"/>
  <mergeCells count="14">
    <mergeCell ref="D107:F107"/>
    <mergeCell ref="E119:H119"/>
    <mergeCell ref="E121:H121"/>
    <mergeCell ref="M2:Z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2"/>
  <sheetViews>
    <sheetView showGridLines="0" tabSelected="1" topLeftCell="A9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T2" s="17" t="s">
        <v>94</v>
      </c>
    </row>
    <row r="3" spans="1:46" s="1" customFormat="1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20"/>
      <c r="AT3" s="17" t="s">
        <v>91</v>
      </c>
    </row>
    <row r="4" spans="1:46" s="1" customFormat="1" ht="24.95" customHeight="1">
      <c r="B4" s="20"/>
      <c r="D4" s="126" t="s">
        <v>107</v>
      </c>
      <c r="M4" s="20"/>
      <c r="N4" s="127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28" t="s">
        <v>17</v>
      </c>
      <c r="M6" s="20"/>
    </row>
    <row r="7" spans="1:46" s="1" customFormat="1" ht="16.5" customHeight="1">
      <c r="B7" s="20"/>
      <c r="E7" s="330" t="str">
        <f>'Rekapitulace stavby'!K6</f>
        <v>Schody na Větru - oprava</v>
      </c>
      <c r="F7" s="331"/>
      <c r="G7" s="331"/>
      <c r="H7" s="331"/>
      <c r="M7" s="20"/>
    </row>
    <row r="8" spans="1:46" s="2" customFormat="1" ht="12" customHeight="1">
      <c r="A8" s="36"/>
      <c r="B8" s="39"/>
      <c r="C8" s="36"/>
      <c r="D8" s="128" t="s">
        <v>108</v>
      </c>
      <c r="E8" s="36"/>
      <c r="F8" s="36"/>
      <c r="G8" s="36"/>
      <c r="H8" s="36"/>
      <c r="I8" s="36"/>
      <c r="J8" s="36"/>
      <c r="K8" s="36"/>
      <c r="L8" s="36"/>
      <c r="M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39"/>
      <c r="C9" s="36"/>
      <c r="D9" s="36"/>
      <c r="E9" s="332" t="s">
        <v>281</v>
      </c>
      <c r="F9" s="333"/>
      <c r="G9" s="333"/>
      <c r="H9" s="333"/>
      <c r="I9" s="36"/>
      <c r="J9" s="36"/>
      <c r="K9" s="36"/>
      <c r="L9" s="36"/>
      <c r="M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39"/>
      <c r="C11" s="36"/>
      <c r="D11" s="128" t="s">
        <v>19</v>
      </c>
      <c r="E11" s="36"/>
      <c r="F11" s="129" t="s">
        <v>1</v>
      </c>
      <c r="G11" s="36"/>
      <c r="H11" s="36"/>
      <c r="I11" s="128" t="s">
        <v>20</v>
      </c>
      <c r="J11" s="129" t="s">
        <v>1</v>
      </c>
      <c r="K11" s="36"/>
      <c r="L11" s="36"/>
      <c r="M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39"/>
      <c r="C12" s="36"/>
      <c r="D12" s="128" t="s">
        <v>21</v>
      </c>
      <c r="E12" s="36"/>
      <c r="F12" s="129" t="s">
        <v>22</v>
      </c>
      <c r="G12" s="36"/>
      <c r="H12" s="36"/>
      <c r="I12" s="128" t="s">
        <v>23</v>
      </c>
      <c r="J12" s="130" t="str">
        <f>'Rekapitulace stavby'!AN8</f>
        <v>13. 7. 2023</v>
      </c>
      <c r="K12" s="36"/>
      <c r="L12" s="36"/>
      <c r="M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39"/>
      <c r="C14" s="36"/>
      <c r="D14" s="128" t="s">
        <v>25</v>
      </c>
      <c r="E14" s="36"/>
      <c r="F14" s="36"/>
      <c r="G14" s="36"/>
      <c r="H14" s="36"/>
      <c r="I14" s="128" t="s">
        <v>26</v>
      </c>
      <c r="J14" s="129" t="s">
        <v>1</v>
      </c>
      <c r="K14" s="36"/>
      <c r="L14" s="36"/>
      <c r="M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36"/>
      <c r="M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26</v>
      </c>
      <c r="J17" s="30" t="str">
        <f>'Rekapitulace stavby'!AN13</f>
        <v>Vyplň údaj</v>
      </c>
      <c r="K17" s="36"/>
      <c r="L17" s="36"/>
      <c r="M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39"/>
      <c r="C18" s="36"/>
      <c r="D18" s="36"/>
      <c r="E18" s="334" t="str">
        <f>'Rekapitulace stavby'!E14</f>
        <v>Vyplň údaj</v>
      </c>
      <c r="F18" s="335"/>
      <c r="G18" s="335"/>
      <c r="H18" s="335"/>
      <c r="I18" s="128" t="s">
        <v>28</v>
      </c>
      <c r="J18" s="30" t="str">
        <f>'Rekapitulace stavby'!AN14</f>
        <v>Vyplň údaj</v>
      </c>
      <c r="K18" s="36"/>
      <c r="L18" s="36"/>
      <c r="M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26</v>
      </c>
      <c r="J20" s="129" t="str">
        <f>IF('Rekapitulace stavby'!AN16="","",'Rekapitulace stavby'!AN16)</f>
        <v/>
      </c>
      <c r="K20" s="36"/>
      <c r="L20" s="36"/>
      <c r="M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39"/>
      <c r="C21" s="36"/>
      <c r="D21" s="36"/>
      <c r="E21" s="129" t="str">
        <f>IF('Rekapitulace stavby'!E17="","",'Rekapitulace stavby'!E17)</f>
        <v xml:space="preserve"> </v>
      </c>
      <c r="F21" s="36"/>
      <c r="G21" s="36"/>
      <c r="H21" s="36"/>
      <c r="I21" s="128" t="s">
        <v>28</v>
      </c>
      <c r="J21" s="129" t="str">
        <f>IF('Rekapitulace stavby'!AN17="","",'Rekapitulace stavby'!AN17)</f>
        <v/>
      </c>
      <c r="K21" s="36"/>
      <c r="L21" s="36"/>
      <c r="M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39"/>
      <c r="C23" s="36"/>
      <c r="D23" s="128" t="s">
        <v>33</v>
      </c>
      <c r="E23" s="36"/>
      <c r="F23" s="36"/>
      <c r="G23" s="36"/>
      <c r="H23" s="36"/>
      <c r="I23" s="128" t="s">
        <v>26</v>
      </c>
      <c r="J23" s="129" t="str">
        <f>IF('Rekapitulace stavby'!AN19="","",'Rekapitulace stavby'!AN19)</f>
        <v/>
      </c>
      <c r="K23" s="36"/>
      <c r="L23" s="36"/>
      <c r="M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39"/>
      <c r="C24" s="36"/>
      <c r="D24" s="36"/>
      <c r="E24" s="129" t="str">
        <f>IF('Rekapitulace stavby'!E20="","",'Rekapitulace stavby'!E20)</f>
        <v xml:space="preserve"> </v>
      </c>
      <c r="F24" s="36"/>
      <c r="G24" s="36"/>
      <c r="H24" s="36"/>
      <c r="I24" s="128" t="s">
        <v>28</v>
      </c>
      <c r="J24" s="129" t="str">
        <f>IF('Rekapitulace stavby'!AN20="","",'Rekapitulace stavby'!AN20)</f>
        <v/>
      </c>
      <c r="K24" s="36"/>
      <c r="L24" s="36"/>
      <c r="M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39"/>
      <c r="C26" s="36"/>
      <c r="D26" s="128" t="s">
        <v>34</v>
      </c>
      <c r="E26" s="36"/>
      <c r="F26" s="36"/>
      <c r="G26" s="36"/>
      <c r="H26" s="36"/>
      <c r="I26" s="36"/>
      <c r="J26" s="36"/>
      <c r="K26" s="36"/>
      <c r="L26" s="36"/>
      <c r="M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31"/>
      <c r="B27" s="132"/>
      <c r="C27" s="131"/>
      <c r="D27" s="131"/>
      <c r="E27" s="336" t="s">
        <v>1</v>
      </c>
      <c r="F27" s="336"/>
      <c r="G27" s="336"/>
      <c r="H27" s="336"/>
      <c r="I27" s="131"/>
      <c r="J27" s="131"/>
      <c r="K27" s="131"/>
      <c r="L27" s="131"/>
      <c r="M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134"/>
      <c r="M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39"/>
      <c r="C30" s="36"/>
      <c r="D30" s="129" t="s">
        <v>110</v>
      </c>
      <c r="E30" s="36"/>
      <c r="F30" s="36"/>
      <c r="G30" s="36"/>
      <c r="H30" s="36"/>
      <c r="I30" s="36"/>
      <c r="J30" s="36"/>
      <c r="K30" s="135">
        <f>K96</f>
        <v>0</v>
      </c>
      <c r="L30" s="36"/>
      <c r="M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2.75">
      <c r="A31" s="36"/>
      <c r="B31" s="39"/>
      <c r="C31" s="36"/>
      <c r="D31" s="36"/>
      <c r="E31" s="128" t="s">
        <v>36</v>
      </c>
      <c r="F31" s="36"/>
      <c r="G31" s="36"/>
      <c r="H31" s="36"/>
      <c r="I31" s="36"/>
      <c r="J31" s="36"/>
      <c r="K31" s="136">
        <f>I96</f>
        <v>0</v>
      </c>
      <c r="L31" s="36"/>
      <c r="M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2.75">
      <c r="A32" s="36"/>
      <c r="B32" s="39"/>
      <c r="C32" s="36"/>
      <c r="D32" s="36"/>
      <c r="E32" s="128" t="s">
        <v>37</v>
      </c>
      <c r="F32" s="36"/>
      <c r="G32" s="36"/>
      <c r="H32" s="36"/>
      <c r="I32" s="36"/>
      <c r="J32" s="36"/>
      <c r="K32" s="136">
        <f>J96</f>
        <v>0</v>
      </c>
      <c r="L32" s="36"/>
      <c r="M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39"/>
      <c r="C33" s="36"/>
      <c r="D33" s="137" t="s">
        <v>101</v>
      </c>
      <c r="E33" s="36"/>
      <c r="F33" s="36"/>
      <c r="G33" s="36"/>
      <c r="H33" s="36"/>
      <c r="I33" s="36"/>
      <c r="J33" s="36"/>
      <c r="K33" s="135">
        <f>K110</f>
        <v>0</v>
      </c>
      <c r="L33" s="36"/>
      <c r="M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25.35" customHeight="1">
      <c r="A34" s="36"/>
      <c r="B34" s="39"/>
      <c r="C34" s="36"/>
      <c r="D34" s="138" t="s">
        <v>39</v>
      </c>
      <c r="E34" s="36"/>
      <c r="F34" s="36"/>
      <c r="G34" s="36"/>
      <c r="H34" s="36"/>
      <c r="I34" s="36"/>
      <c r="J34" s="36"/>
      <c r="K34" s="139">
        <f>ROUND(K30 + K33, 2)</f>
        <v>0</v>
      </c>
      <c r="L34" s="36"/>
      <c r="M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6.95" customHeight="1">
      <c r="A35" s="36"/>
      <c r="B35" s="39"/>
      <c r="C35" s="36"/>
      <c r="D35" s="134"/>
      <c r="E35" s="134"/>
      <c r="F35" s="134"/>
      <c r="G35" s="134"/>
      <c r="H35" s="134"/>
      <c r="I35" s="134"/>
      <c r="J35" s="134"/>
      <c r="K35" s="134"/>
      <c r="L35" s="134"/>
      <c r="M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39"/>
      <c r="C36" s="36"/>
      <c r="D36" s="36"/>
      <c r="E36" s="36"/>
      <c r="F36" s="140" t="s">
        <v>41</v>
      </c>
      <c r="G36" s="36"/>
      <c r="H36" s="36"/>
      <c r="I36" s="140" t="s">
        <v>40</v>
      </c>
      <c r="J36" s="36"/>
      <c r="K36" s="140" t="s">
        <v>42</v>
      </c>
      <c r="L36" s="36"/>
      <c r="M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customHeight="1">
      <c r="A37" s="36"/>
      <c r="B37" s="39"/>
      <c r="C37" s="36"/>
      <c r="D37" s="141" t="s">
        <v>43</v>
      </c>
      <c r="E37" s="128" t="s">
        <v>44</v>
      </c>
      <c r="F37" s="136">
        <f>ROUND((SUM(BE110:BE117) + SUM(BE137:BE301)),  2)</f>
        <v>0</v>
      </c>
      <c r="G37" s="36"/>
      <c r="H37" s="36"/>
      <c r="I37" s="142">
        <v>0.21</v>
      </c>
      <c r="J37" s="36"/>
      <c r="K37" s="136">
        <f>ROUND(((SUM(BE110:BE117) + SUM(BE137:BE301))*I37),  2)</f>
        <v>0</v>
      </c>
      <c r="L37" s="36"/>
      <c r="M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customHeight="1">
      <c r="A38" s="36"/>
      <c r="B38" s="39"/>
      <c r="C38" s="36"/>
      <c r="D38" s="36"/>
      <c r="E38" s="128" t="s">
        <v>45</v>
      </c>
      <c r="F38" s="136">
        <f>ROUND((SUM(BF110:BF117) + SUM(BF137:BF301)),  2)</f>
        <v>0</v>
      </c>
      <c r="G38" s="36"/>
      <c r="H38" s="36"/>
      <c r="I38" s="142">
        <v>0.15</v>
      </c>
      <c r="J38" s="36"/>
      <c r="K38" s="136">
        <f>ROUND(((SUM(BF110:BF117) + SUM(BF137:BF301))*I38),  2)</f>
        <v>0</v>
      </c>
      <c r="L38" s="36"/>
      <c r="M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39"/>
      <c r="C39" s="36"/>
      <c r="D39" s="36"/>
      <c r="E39" s="128" t="s">
        <v>46</v>
      </c>
      <c r="F39" s="136">
        <f>ROUND((SUM(BG110:BG117) + SUM(BG137:BG301)),  2)</f>
        <v>0</v>
      </c>
      <c r="G39" s="36"/>
      <c r="H39" s="36"/>
      <c r="I39" s="142">
        <v>0.21</v>
      </c>
      <c r="J39" s="36"/>
      <c r="K39" s="136">
        <f>0</f>
        <v>0</v>
      </c>
      <c r="L39" s="36"/>
      <c r="M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hidden="1" customHeight="1">
      <c r="A40" s="36"/>
      <c r="B40" s="39"/>
      <c r="C40" s="36"/>
      <c r="D40" s="36"/>
      <c r="E40" s="128" t="s">
        <v>47</v>
      </c>
      <c r="F40" s="136">
        <f>ROUND((SUM(BH110:BH117) + SUM(BH137:BH301)),  2)</f>
        <v>0</v>
      </c>
      <c r="G40" s="36"/>
      <c r="H40" s="36"/>
      <c r="I40" s="142">
        <v>0.15</v>
      </c>
      <c r="J40" s="36"/>
      <c r="K40" s="136">
        <f>0</f>
        <v>0</v>
      </c>
      <c r="L40" s="36"/>
      <c r="M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14.45" hidden="1" customHeight="1">
      <c r="A41" s="36"/>
      <c r="B41" s="39"/>
      <c r="C41" s="36"/>
      <c r="D41" s="36"/>
      <c r="E41" s="128" t="s">
        <v>48</v>
      </c>
      <c r="F41" s="136">
        <f>ROUND((SUM(BI110:BI117) + SUM(BI137:BI301)),  2)</f>
        <v>0</v>
      </c>
      <c r="G41" s="36"/>
      <c r="H41" s="36"/>
      <c r="I41" s="142">
        <v>0</v>
      </c>
      <c r="J41" s="36"/>
      <c r="K41" s="136">
        <f>0</f>
        <v>0</v>
      </c>
      <c r="L41" s="36"/>
      <c r="M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6.95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2" customFormat="1" ht="25.35" customHeight="1">
      <c r="A43" s="36"/>
      <c r="B43" s="39"/>
      <c r="C43" s="143"/>
      <c r="D43" s="144" t="s">
        <v>49</v>
      </c>
      <c r="E43" s="145"/>
      <c r="F43" s="145"/>
      <c r="G43" s="146" t="s">
        <v>50</v>
      </c>
      <c r="H43" s="147" t="s">
        <v>51</v>
      </c>
      <c r="I43" s="145"/>
      <c r="J43" s="145"/>
      <c r="K43" s="148">
        <f>SUM(K34:K41)</f>
        <v>0</v>
      </c>
      <c r="L43" s="149"/>
      <c r="M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pans="1:31" s="2" customFormat="1" ht="14.45" customHeight="1">
      <c r="A44" s="36"/>
      <c r="B44" s="39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3"/>
      <c r="D50" s="150" t="s">
        <v>52</v>
      </c>
      <c r="E50" s="151"/>
      <c r="F50" s="151"/>
      <c r="G50" s="150" t="s">
        <v>53</v>
      </c>
      <c r="H50" s="151"/>
      <c r="I50" s="151"/>
      <c r="J50" s="151"/>
      <c r="K50" s="151"/>
      <c r="L50" s="151"/>
      <c r="M50" s="53"/>
    </row>
    <row r="51" spans="1:31" ht="11.25">
      <c r="B51" s="20"/>
      <c r="M51" s="20"/>
    </row>
    <row r="52" spans="1:31" ht="11.25">
      <c r="B52" s="20"/>
      <c r="M52" s="20"/>
    </row>
    <row r="53" spans="1:31" ht="11.25">
      <c r="B53" s="20"/>
      <c r="M53" s="20"/>
    </row>
    <row r="54" spans="1:31" ht="11.25">
      <c r="B54" s="20"/>
      <c r="M54" s="20"/>
    </row>
    <row r="55" spans="1:31" ht="11.25">
      <c r="B55" s="20"/>
      <c r="M55" s="20"/>
    </row>
    <row r="56" spans="1:31" ht="11.25">
      <c r="B56" s="20"/>
      <c r="M56" s="20"/>
    </row>
    <row r="57" spans="1:31" ht="11.25">
      <c r="B57" s="20"/>
      <c r="M57" s="20"/>
    </row>
    <row r="58" spans="1:31" ht="11.25">
      <c r="B58" s="20"/>
      <c r="M58" s="20"/>
    </row>
    <row r="59" spans="1:31" ht="11.25">
      <c r="B59" s="20"/>
      <c r="M59" s="20"/>
    </row>
    <row r="60" spans="1:31" ht="11.25">
      <c r="B60" s="20"/>
      <c r="M60" s="20"/>
    </row>
    <row r="61" spans="1:31" s="2" customFormat="1" ht="12.75">
      <c r="A61" s="36"/>
      <c r="B61" s="39"/>
      <c r="C61" s="36"/>
      <c r="D61" s="152" t="s">
        <v>54</v>
      </c>
      <c r="E61" s="153"/>
      <c r="F61" s="154" t="s">
        <v>55</v>
      </c>
      <c r="G61" s="152" t="s">
        <v>54</v>
      </c>
      <c r="H61" s="153"/>
      <c r="I61" s="153"/>
      <c r="J61" s="155" t="s">
        <v>55</v>
      </c>
      <c r="K61" s="153"/>
      <c r="L61" s="153"/>
      <c r="M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1.25">
      <c r="B62" s="20"/>
      <c r="M62" s="20"/>
    </row>
    <row r="63" spans="1:31" ht="11.25">
      <c r="B63" s="20"/>
      <c r="M63" s="20"/>
    </row>
    <row r="64" spans="1:31" ht="11.25">
      <c r="B64" s="20"/>
      <c r="M64" s="20"/>
    </row>
    <row r="65" spans="1:31" s="2" customFormat="1" ht="12.75">
      <c r="A65" s="36"/>
      <c r="B65" s="39"/>
      <c r="C65" s="36"/>
      <c r="D65" s="150" t="s">
        <v>56</v>
      </c>
      <c r="E65" s="156"/>
      <c r="F65" s="156"/>
      <c r="G65" s="150" t="s">
        <v>57</v>
      </c>
      <c r="H65" s="156"/>
      <c r="I65" s="156"/>
      <c r="J65" s="156"/>
      <c r="K65" s="156"/>
      <c r="L65" s="156"/>
      <c r="M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1.25">
      <c r="B66" s="20"/>
      <c r="M66" s="20"/>
    </row>
    <row r="67" spans="1:31" ht="11.25">
      <c r="B67" s="20"/>
      <c r="M67" s="20"/>
    </row>
    <row r="68" spans="1:31" ht="11.25">
      <c r="B68" s="20"/>
      <c r="M68" s="20"/>
    </row>
    <row r="69" spans="1:31" ht="11.25">
      <c r="B69" s="20"/>
      <c r="M69" s="20"/>
    </row>
    <row r="70" spans="1:31" ht="11.25">
      <c r="B70" s="20"/>
      <c r="M70" s="20"/>
    </row>
    <row r="71" spans="1:31" ht="11.25">
      <c r="B71" s="20"/>
      <c r="M71" s="20"/>
    </row>
    <row r="72" spans="1:31" ht="11.25">
      <c r="B72" s="20"/>
      <c r="M72" s="20"/>
    </row>
    <row r="73" spans="1:31" ht="11.25">
      <c r="B73" s="20"/>
      <c r="M73" s="20"/>
    </row>
    <row r="74" spans="1:31" ht="11.25">
      <c r="B74" s="20"/>
      <c r="M74" s="20"/>
    </row>
    <row r="75" spans="1:31" ht="11.25">
      <c r="B75" s="20"/>
      <c r="M75" s="20"/>
    </row>
    <row r="76" spans="1:31" s="2" customFormat="1" ht="12.75">
      <c r="A76" s="36"/>
      <c r="B76" s="39"/>
      <c r="C76" s="36"/>
      <c r="D76" s="152" t="s">
        <v>54</v>
      </c>
      <c r="E76" s="153"/>
      <c r="F76" s="154" t="s">
        <v>55</v>
      </c>
      <c r="G76" s="152" t="s">
        <v>54</v>
      </c>
      <c r="H76" s="153"/>
      <c r="I76" s="153"/>
      <c r="J76" s="155" t="s">
        <v>55</v>
      </c>
      <c r="K76" s="153"/>
      <c r="L76" s="153"/>
      <c r="M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3" t="s">
        <v>111</v>
      </c>
      <c r="D82" s="38"/>
      <c r="E82" s="38"/>
      <c r="F82" s="38"/>
      <c r="G82" s="38"/>
      <c r="H82" s="38"/>
      <c r="I82" s="38"/>
      <c r="J82" s="38"/>
      <c r="K82" s="38"/>
      <c r="L82" s="38"/>
      <c r="M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29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16.5" customHeight="1">
      <c r="A85" s="36"/>
      <c r="B85" s="37"/>
      <c r="C85" s="38"/>
      <c r="D85" s="38"/>
      <c r="E85" s="337" t="str">
        <f>E7</f>
        <v>Schody na Větru - oprava</v>
      </c>
      <c r="F85" s="338"/>
      <c r="G85" s="338"/>
      <c r="H85" s="338"/>
      <c r="I85" s="38"/>
      <c r="J85" s="38"/>
      <c r="K85" s="38"/>
      <c r="L85" s="38"/>
      <c r="M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29" t="s">
        <v>108</v>
      </c>
      <c r="D86" s="38"/>
      <c r="E86" s="38"/>
      <c r="F86" s="38"/>
      <c r="G86" s="38"/>
      <c r="H86" s="38"/>
      <c r="I86" s="38"/>
      <c r="J86" s="38"/>
      <c r="K86" s="38"/>
      <c r="L86" s="38"/>
      <c r="M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82" t="str">
        <f>E9</f>
        <v>2023-01-2 - SO-02 Opěrné zídky a chodníky</v>
      </c>
      <c r="F87" s="339"/>
      <c r="G87" s="339"/>
      <c r="H87" s="339"/>
      <c r="I87" s="38"/>
      <c r="J87" s="38"/>
      <c r="K87" s="38"/>
      <c r="L87" s="38"/>
      <c r="M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29" t="s">
        <v>21</v>
      </c>
      <c r="D89" s="38"/>
      <c r="E89" s="38"/>
      <c r="F89" s="27" t="str">
        <f>F12</f>
        <v>Lanškroun</v>
      </c>
      <c r="G89" s="38"/>
      <c r="H89" s="38"/>
      <c r="I89" s="29" t="s">
        <v>23</v>
      </c>
      <c r="J89" s="68" t="str">
        <f>IF(J12="","",J12)</f>
        <v>13. 7. 2023</v>
      </c>
      <c r="K89" s="38"/>
      <c r="L89" s="38"/>
      <c r="M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29" t="s">
        <v>25</v>
      </c>
      <c r="D91" s="38"/>
      <c r="E91" s="38"/>
      <c r="F91" s="27" t="str">
        <f>E15</f>
        <v>Město Lanškroun</v>
      </c>
      <c r="G91" s="38"/>
      <c r="H91" s="38"/>
      <c r="I91" s="29" t="s">
        <v>31</v>
      </c>
      <c r="J91" s="32" t="str">
        <f>E21</f>
        <v xml:space="preserve"> </v>
      </c>
      <c r="K91" s="38"/>
      <c r="L91" s="38"/>
      <c r="M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29" t="s">
        <v>29</v>
      </c>
      <c r="D92" s="38"/>
      <c r="E92" s="38"/>
      <c r="F92" s="27" t="str">
        <f>IF(E18="","",E18)</f>
        <v>Vyplň údaj</v>
      </c>
      <c r="G92" s="38"/>
      <c r="H92" s="38"/>
      <c r="I92" s="29" t="s">
        <v>33</v>
      </c>
      <c r="J92" s="32" t="str">
        <f>E24</f>
        <v xml:space="preserve"> </v>
      </c>
      <c r="K92" s="38"/>
      <c r="L92" s="38"/>
      <c r="M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1" t="s">
        <v>112</v>
      </c>
      <c r="D94" s="122"/>
      <c r="E94" s="122"/>
      <c r="F94" s="122"/>
      <c r="G94" s="122"/>
      <c r="H94" s="122"/>
      <c r="I94" s="162" t="s">
        <v>113</v>
      </c>
      <c r="J94" s="162" t="s">
        <v>114</v>
      </c>
      <c r="K94" s="162" t="s">
        <v>115</v>
      </c>
      <c r="L94" s="122"/>
      <c r="M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3" t="s">
        <v>116</v>
      </c>
      <c r="D96" s="38"/>
      <c r="E96" s="38"/>
      <c r="F96" s="38"/>
      <c r="G96" s="38"/>
      <c r="H96" s="38"/>
      <c r="I96" s="86">
        <f t="shared" ref="I96:J98" si="0">Q137</f>
        <v>0</v>
      </c>
      <c r="J96" s="86">
        <f t="shared" si="0"/>
        <v>0</v>
      </c>
      <c r="K96" s="86">
        <f>K137</f>
        <v>0</v>
      </c>
      <c r="L96" s="38"/>
      <c r="M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117</v>
      </c>
    </row>
    <row r="97" spans="1:65" s="9" customFormat="1" ht="24.95" customHeight="1">
      <c r="B97" s="164"/>
      <c r="C97" s="165"/>
      <c r="D97" s="166" t="s">
        <v>282</v>
      </c>
      <c r="E97" s="167"/>
      <c r="F97" s="167"/>
      <c r="G97" s="167"/>
      <c r="H97" s="167"/>
      <c r="I97" s="168">
        <f t="shared" si="0"/>
        <v>0</v>
      </c>
      <c r="J97" s="168">
        <f t="shared" si="0"/>
        <v>0</v>
      </c>
      <c r="K97" s="168">
        <f>K138</f>
        <v>0</v>
      </c>
      <c r="L97" s="165"/>
      <c r="M97" s="169"/>
    </row>
    <row r="98" spans="1:65" s="10" customFormat="1" ht="19.899999999999999" customHeight="1">
      <c r="B98" s="170"/>
      <c r="C98" s="171"/>
      <c r="D98" s="172" t="s">
        <v>283</v>
      </c>
      <c r="E98" s="173"/>
      <c r="F98" s="173"/>
      <c r="G98" s="173"/>
      <c r="H98" s="173"/>
      <c r="I98" s="174">
        <f t="shared" si="0"/>
        <v>0</v>
      </c>
      <c r="J98" s="174">
        <f t="shared" si="0"/>
        <v>0</v>
      </c>
      <c r="K98" s="174">
        <f>K139</f>
        <v>0</v>
      </c>
      <c r="L98" s="171"/>
      <c r="M98" s="175"/>
    </row>
    <row r="99" spans="1:65" s="10" customFormat="1" ht="19.899999999999999" customHeight="1">
      <c r="B99" s="170"/>
      <c r="C99" s="171"/>
      <c r="D99" s="172" t="s">
        <v>284</v>
      </c>
      <c r="E99" s="173"/>
      <c r="F99" s="173"/>
      <c r="G99" s="173"/>
      <c r="H99" s="173"/>
      <c r="I99" s="174">
        <f>Q195</f>
        <v>0</v>
      </c>
      <c r="J99" s="174">
        <f>R195</f>
        <v>0</v>
      </c>
      <c r="K99" s="174">
        <f>K195</f>
        <v>0</v>
      </c>
      <c r="L99" s="171"/>
      <c r="M99" s="175"/>
    </row>
    <row r="100" spans="1:65" s="10" customFormat="1" ht="19.899999999999999" customHeight="1">
      <c r="B100" s="170"/>
      <c r="C100" s="171"/>
      <c r="D100" s="172" t="s">
        <v>285</v>
      </c>
      <c r="E100" s="173"/>
      <c r="F100" s="173"/>
      <c r="G100" s="173"/>
      <c r="H100" s="173"/>
      <c r="I100" s="174">
        <f>Q221</f>
        <v>0</v>
      </c>
      <c r="J100" s="174">
        <f>R221</f>
        <v>0</v>
      </c>
      <c r="K100" s="174">
        <f>K221</f>
        <v>0</v>
      </c>
      <c r="L100" s="171"/>
      <c r="M100" s="175"/>
    </row>
    <row r="101" spans="1:65" s="10" customFormat="1" ht="19.899999999999999" customHeight="1">
      <c r="B101" s="170"/>
      <c r="C101" s="171"/>
      <c r="D101" s="172" t="s">
        <v>286</v>
      </c>
      <c r="E101" s="173"/>
      <c r="F101" s="173"/>
      <c r="G101" s="173"/>
      <c r="H101" s="173"/>
      <c r="I101" s="174">
        <f>Q245</f>
        <v>0</v>
      </c>
      <c r="J101" s="174">
        <f>R245</f>
        <v>0</v>
      </c>
      <c r="K101" s="174">
        <f>K245</f>
        <v>0</v>
      </c>
      <c r="L101" s="171"/>
      <c r="M101" s="175"/>
    </row>
    <row r="102" spans="1:65" s="10" customFormat="1" ht="19.899999999999999" customHeight="1">
      <c r="B102" s="170"/>
      <c r="C102" s="171"/>
      <c r="D102" s="172" t="s">
        <v>287</v>
      </c>
      <c r="E102" s="173"/>
      <c r="F102" s="173"/>
      <c r="G102" s="173"/>
      <c r="H102" s="173"/>
      <c r="I102" s="174">
        <f>Q256</f>
        <v>0</v>
      </c>
      <c r="J102" s="174">
        <f>R256</f>
        <v>0</v>
      </c>
      <c r="K102" s="174">
        <f>K256</f>
        <v>0</v>
      </c>
      <c r="L102" s="171"/>
      <c r="M102" s="175"/>
    </row>
    <row r="103" spans="1:65" s="10" customFormat="1" ht="19.899999999999999" customHeight="1">
      <c r="B103" s="170"/>
      <c r="C103" s="171"/>
      <c r="D103" s="172" t="s">
        <v>288</v>
      </c>
      <c r="E103" s="173"/>
      <c r="F103" s="173"/>
      <c r="G103" s="173"/>
      <c r="H103" s="173"/>
      <c r="I103" s="174">
        <f>Q262</f>
        <v>0</v>
      </c>
      <c r="J103" s="174">
        <f>R262</f>
        <v>0</v>
      </c>
      <c r="K103" s="174">
        <f>K262</f>
        <v>0</v>
      </c>
      <c r="L103" s="171"/>
      <c r="M103" s="175"/>
    </row>
    <row r="104" spans="1:65" s="10" customFormat="1" ht="19.899999999999999" customHeight="1">
      <c r="B104" s="170"/>
      <c r="C104" s="171"/>
      <c r="D104" s="172" t="s">
        <v>289</v>
      </c>
      <c r="E104" s="173"/>
      <c r="F104" s="173"/>
      <c r="G104" s="173"/>
      <c r="H104" s="173"/>
      <c r="I104" s="174">
        <f>Q289</f>
        <v>0</v>
      </c>
      <c r="J104" s="174">
        <f>R289</f>
        <v>0</v>
      </c>
      <c r="K104" s="174">
        <f>K289</f>
        <v>0</v>
      </c>
      <c r="L104" s="171"/>
      <c r="M104" s="175"/>
    </row>
    <row r="105" spans="1:65" s="10" customFormat="1" ht="19.899999999999999" customHeight="1">
      <c r="B105" s="170"/>
      <c r="C105" s="171"/>
      <c r="D105" s="172" t="s">
        <v>290</v>
      </c>
      <c r="E105" s="173"/>
      <c r="F105" s="173"/>
      <c r="G105" s="173"/>
      <c r="H105" s="173"/>
      <c r="I105" s="174">
        <f>Q296</f>
        <v>0</v>
      </c>
      <c r="J105" s="174">
        <f>R296</f>
        <v>0</v>
      </c>
      <c r="K105" s="174">
        <f>K296</f>
        <v>0</v>
      </c>
      <c r="L105" s="171"/>
      <c r="M105" s="175"/>
    </row>
    <row r="106" spans="1:65" s="9" customFormat="1" ht="24.95" customHeight="1">
      <c r="B106" s="164"/>
      <c r="C106" s="165"/>
      <c r="D106" s="166" t="s">
        <v>120</v>
      </c>
      <c r="E106" s="167"/>
      <c r="F106" s="167"/>
      <c r="G106" s="167"/>
      <c r="H106" s="167"/>
      <c r="I106" s="168">
        <f>Q298</f>
        <v>0</v>
      </c>
      <c r="J106" s="168">
        <f>R298</f>
        <v>0</v>
      </c>
      <c r="K106" s="168">
        <f>K298</f>
        <v>0</v>
      </c>
      <c r="L106" s="165"/>
      <c r="M106" s="169"/>
    </row>
    <row r="107" spans="1:65" s="10" customFormat="1" ht="19.899999999999999" customHeight="1">
      <c r="B107" s="170"/>
      <c r="C107" s="171"/>
      <c r="D107" s="172" t="s">
        <v>291</v>
      </c>
      <c r="E107" s="173"/>
      <c r="F107" s="173"/>
      <c r="G107" s="173"/>
      <c r="H107" s="173"/>
      <c r="I107" s="174">
        <f>Q299</f>
        <v>0</v>
      </c>
      <c r="J107" s="174">
        <f>R299</f>
        <v>0</v>
      </c>
      <c r="K107" s="174">
        <f>K299</f>
        <v>0</v>
      </c>
      <c r="L107" s="171"/>
      <c r="M107" s="175"/>
    </row>
    <row r="108" spans="1:65" s="2" customFormat="1" ht="21.75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65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65" s="2" customFormat="1" ht="29.25" customHeight="1">
      <c r="A110" s="36"/>
      <c r="B110" s="37"/>
      <c r="C110" s="163" t="s">
        <v>121</v>
      </c>
      <c r="D110" s="38"/>
      <c r="E110" s="38"/>
      <c r="F110" s="38"/>
      <c r="G110" s="38"/>
      <c r="H110" s="38"/>
      <c r="I110" s="38"/>
      <c r="J110" s="38"/>
      <c r="K110" s="176">
        <f>ROUND(K111 + K112 + K113 + K114 + K115 + K116,2)</f>
        <v>0</v>
      </c>
      <c r="L110" s="38"/>
      <c r="M110" s="53"/>
      <c r="O110" s="177" t="s">
        <v>43</v>
      </c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65" s="2" customFormat="1" ht="18" customHeight="1">
      <c r="A111" s="36"/>
      <c r="B111" s="37"/>
      <c r="C111" s="38"/>
      <c r="D111" s="304" t="s">
        <v>122</v>
      </c>
      <c r="E111" s="301"/>
      <c r="F111" s="301"/>
      <c r="G111" s="38"/>
      <c r="H111" s="38"/>
      <c r="I111" s="38"/>
      <c r="J111" s="38"/>
      <c r="K111" s="113">
        <v>0</v>
      </c>
      <c r="L111" s="38"/>
      <c r="M111" s="178"/>
      <c r="N111" s="179"/>
      <c r="O111" s="180" t="s">
        <v>44</v>
      </c>
      <c r="P111" s="179"/>
      <c r="Q111" s="179"/>
      <c r="R111" s="179"/>
      <c r="S111" s="181"/>
      <c r="T111" s="181"/>
      <c r="U111" s="181"/>
      <c r="V111" s="181"/>
      <c r="W111" s="181"/>
      <c r="X111" s="181"/>
      <c r="Y111" s="181"/>
      <c r="Z111" s="181"/>
      <c r="AA111" s="181"/>
      <c r="AB111" s="181"/>
      <c r="AC111" s="181"/>
      <c r="AD111" s="181"/>
      <c r="AE111" s="181"/>
      <c r="AF111" s="179"/>
      <c r="AG111" s="179"/>
      <c r="AH111" s="179"/>
      <c r="AI111" s="17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79"/>
      <c r="AV111" s="179"/>
      <c r="AW111" s="179"/>
      <c r="AX111" s="179"/>
      <c r="AY111" s="182" t="s">
        <v>123</v>
      </c>
      <c r="AZ111" s="179"/>
      <c r="BA111" s="179"/>
      <c r="BB111" s="179"/>
      <c r="BC111" s="179"/>
      <c r="BD111" s="179"/>
      <c r="BE111" s="183">
        <f t="shared" ref="BE111:BE116" si="1">IF(O111="základní",K111,0)</f>
        <v>0</v>
      </c>
      <c r="BF111" s="183">
        <f t="shared" ref="BF111:BF116" si="2">IF(O111="snížená",K111,0)</f>
        <v>0</v>
      </c>
      <c r="BG111" s="183">
        <f t="shared" ref="BG111:BG116" si="3">IF(O111="zákl. přenesená",K111,0)</f>
        <v>0</v>
      </c>
      <c r="BH111" s="183">
        <f t="shared" ref="BH111:BH116" si="4">IF(O111="sníž. přenesená",K111,0)</f>
        <v>0</v>
      </c>
      <c r="BI111" s="183">
        <f t="shared" ref="BI111:BI116" si="5">IF(O111="nulová",K111,0)</f>
        <v>0</v>
      </c>
      <c r="BJ111" s="182" t="s">
        <v>89</v>
      </c>
      <c r="BK111" s="179"/>
      <c r="BL111" s="179"/>
      <c r="BM111" s="179"/>
    </row>
    <row r="112" spans="1:65" s="2" customFormat="1" ht="18" customHeight="1">
      <c r="A112" s="36"/>
      <c r="B112" s="37"/>
      <c r="C112" s="38"/>
      <c r="D112" s="304" t="s">
        <v>124</v>
      </c>
      <c r="E112" s="301"/>
      <c r="F112" s="301"/>
      <c r="G112" s="38"/>
      <c r="H112" s="38"/>
      <c r="I112" s="38"/>
      <c r="J112" s="38"/>
      <c r="K112" s="113">
        <v>0</v>
      </c>
      <c r="L112" s="38"/>
      <c r="M112" s="178"/>
      <c r="N112" s="179"/>
      <c r="O112" s="180" t="s">
        <v>44</v>
      </c>
      <c r="P112" s="179"/>
      <c r="Q112" s="179"/>
      <c r="R112" s="179"/>
      <c r="S112" s="181"/>
      <c r="T112" s="181"/>
      <c r="U112" s="181"/>
      <c r="V112" s="181"/>
      <c r="W112" s="181"/>
      <c r="X112" s="181"/>
      <c r="Y112" s="181"/>
      <c r="Z112" s="181"/>
      <c r="AA112" s="181"/>
      <c r="AB112" s="181"/>
      <c r="AC112" s="181"/>
      <c r="AD112" s="181"/>
      <c r="AE112" s="181"/>
      <c r="AF112" s="179"/>
      <c r="AG112" s="179"/>
      <c r="AH112" s="179"/>
      <c r="AI112" s="179"/>
      <c r="AJ112" s="179"/>
      <c r="AK112" s="179"/>
      <c r="AL112" s="179"/>
      <c r="AM112" s="179"/>
      <c r="AN112" s="179"/>
      <c r="AO112" s="179"/>
      <c r="AP112" s="179"/>
      <c r="AQ112" s="179"/>
      <c r="AR112" s="179"/>
      <c r="AS112" s="179"/>
      <c r="AT112" s="179"/>
      <c r="AU112" s="179"/>
      <c r="AV112" s="179"/>
      <c r="AW112" s="179"/>
      <c r="AX112" s="179"/>
      <c r="AY112" s="182" t="s">
        <v>123</v>
      </c>
      <c r="AZ112" s="179"/>
      <c r="BA112" s="179"/>
      <c r="BB112" s="179"/>
      <c r="BC112" s="179"/>
      <c r="BD112" s="179"/>
      <c r="BE112" s="183">
        <f t="shared" si="1"/>
        <v>0</v>
      </c>
      <c r="BF112" s="183">
        <f t="shared" si="2"/>
        <v>0</v>
      </c>
      <c r="BG112" s="183">
        <f t="shared" si="3"/>
        <v>0</v>
      </c>
      <c r="BH112" s="183">
        <f t="shared" si="4"/>
        <v>0</v>
      </c>
      <c r="BI112" s="183">
        <f t="shared" si="5"/>
        <v>0</v>
      </c>
      <c r="BJ112" s="182" t="s">
        <v>89</v>
      </c>
      <c r="BK112" s="179"/>
      <c r="BL112" s="179"/>
      <c r="BM112" s="179"/>
    </row>
    <row r="113" spans="1:65" s="2" customFormat="1" ht="18" customHeight="1">
      <c r="A113" s="36"/>
      <c r="B113" s="37"/>
      <c r="C113" s="38"/>
      <c r="D113" s="304" t="s">
        <v>125</v>
      </c>
      <c r="E113" s="301"/>
      <c r="F113" s="301"/>
      <c r="G113" s="38"/>
      <c r="H113" s="38"/>
      <c r="I113" s="38"/>
      <c r="J113" s="38"/>
      <c r="K113" s="113">
        <v>0</v>
      </c>
      <c r="L113" s="38"/>
      <c r="M113" s="178"/>
      <c r="N113" s="179"/>
      <c r="O113" s="180" t="s">
        <v>44</v>
      </c>
      <c r="P113" s="179"/>
      <c r="Q113" s="179"/>
      <c r="R113" s="179"/>
      <c r="S113" s="181"/>
      <c r="T113" s="181"/>
      <c r="U113" s="181"/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/>
      <c r="AF113" s="179"/>
      <c r="AG113" s="179"/>
      <c r="AH113" s="179"/>
      <c r="AI113" s="17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79"/>
      <c r="AV113" s="179"/>
      <c r="AW113" s="179"/>
      <c r="AX113" s="179"/>
      <c r="AY113" s="182" t="s">
        <v>123</v>
      </c>
      <c r="AZ113" s="179"/>
      <c r="BA113" s="179"/>
      <c r="BB113" s="179"/>
      <c r="BC113" s="179"/>
      <c r="BD113" s="179"/>
      <c r="BE113" s="183">
        <f t="shared" si="1"/>
        <v>0</v>
      </c>
      <c r="BF113" s="183">
        <f t="shared" si="2"/>
        <v>0</v>
      </c>
      <c r="BG113" s="183">
        <f t="shared" si="3"/>
        <v>0</v>
      </c>
      <c r="BH113" s="183">
        <f t="shared" si="4"/>
        <v>0</v>
      </c>
      <c r="BI113" s="183">
        <f t="shared" si="5"/>
        <v>0</v>
      </c>
      <c r="BJ113" s="182" t="s">
        <v>89</v>
      </c>
      <c r="BK113" s="179"/>
      <c r="BL113" s="179"/>
      <c r="BM113" s="179"/>
    </row>
    <row r="114" spans="1:65" s="2" customFormat="1" ht="18" customHeight="1">
      <c r="A114" s="36"/>
      <c r="B114" s="37"/>
      <c r="C114" s="38"/>
      <c r="D114" s="304" t="s">
        <v>126</v>
      </c>
      <c r="E114" s="301"/>
      <c r="F114" s="301"/>
      <c r="G114" s="38"/>
      <c r="H114" s="38"/>
      <c r="I114" s="38"/>
      <c r="J114" s="38"/>
      <c r="K114" s="113">
        <v>0</v>
      </c>
      <c r="L114" s="38"/>
      <c r="M114" s="178"/>
      <c r="N114" s="179"/>
      <c r="O114" s="180" t="s">
        <v>44</v>
      </c>
      <c r="P114" s="179"/>
      <c r="Q114" s="179"/>
      <c r="R114" s="179"/>
      <c r="S114" s="181"/>
      <c r="T114" s="181"/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  <c r="AF114" s="179"/>
      <c r="AG114" s="179"/>
      <c r="AH114" s="179"/>
      <c r="AI114" s="179"/>
      <c r="AJ114" s="179"/>
      <c r="AK114" s="179"/>
      <c r="AL114" s="179"/>
      <c r="AM114" s="179"/>
      <c r="AN114" s="179"/>
      <c r="AO114" s="179"/>
      <c r="AP114" s="179"/>
      <c r="AQ114" s="179"/>
      <c r="AR114" s="179"/>
      <c r="AS114" s="179"/>
      <c r="AT114" s="179"/>
      <c r="AU114" s="179"/>
      <c r="AV114" s="179"/>
      <c r="AW114" s="179"/>
      <c r="AX114" s="179"/>
      <c r="AY114" s="182" t="s">
        <v>123</v>
      </c>
      <c r="AZ114" s="179"/>
      <c r="BA114" s="179"/>
      <c r="BB114" s="179"/>
      <c r="BC114" s="179"/>
      <c r="BD114" s="179"/>
      <c r="BE114" s="183">
        <f t="shared" si="1"/>
        <v>0</v>
      </c>
      <c r="BF114" s="183">
        <f t="shared" si="2"/>
        <v>0</v>
      </c>
      <c r="BG114" s="183">
        <f t="shared" si="3"/>
        <v>0</v>
      </c>
      <c r="BH114" s="183">
        <f t="shared" si="4"/>
        <v>0</v>
      </c>
      <c r="BI114" s="183">
        <f t="shared" si="5"/>
        <v>0</v>
      </c>
      <c r="BJ114" s="182" t="s">
        <v>89</v>
      </c>
      <c r="BK114" s="179"/>
      <c r="BL114" s="179"/>
      <c r="BM114" s="179"/>
    </row>
    <row r="115" spans="1:65" s="2" customFormat="1" ht="18" customHeight="1">
      <c r="A115" s="36"/>
      <c r="B115" s="37"/>
      <c r="C115" s="38"/>
      <c r="D115" s="304" t="s">
        <v>127</v>
      </c>
      <c r="E115" s="301"/>
      <c r="F115" s="301"/>
      <c r="G115" s="38"/>
      <c r="H115" s="38"/>
      <c r="I115" s="38"/>
      <c r="J115" s="38"/>
      <c r="K115" s="113">
        <v>0</v>
      </c>
      <c r="L115" s="38"/>
      <c r="M115" s="178"/>
      <c r="N115" s="179"/>
      <c r="O115" s="180" t="s">
        <v>44</v>
      </c>
      <c r="P115" s="179"/>
      <c r="Q115" s="179"/>
      <c r="R115" s="179"/>
      <c r="S115" s="181"/>
      <c r="T115" s="181"/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  <c r="AF115" s="179"/>
      <c r="AG115" s="179"/>
      <c r="AH115" s="179"/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79"/>
      <c r="AV115" s="179"/>
      <c r="AW115" s="179"/>
      <c r="AX115" s="179"/>
      <c r="AY115" s="182" t="s">
        <v>123</v>
      </c>
      <c r="AZ115" s="179"/>
      <c r="BA115" s="179"/>
      <c r="BB115" s="179"/>
      <c r="BC115" s="179"/>
      <c r="BD115" s="179"/>
      <c r="BE115" s="183">
        <f t="shared" si="1"/>
        <v>0</v>
      </c>
      <c r="BF115" s="183">
        <f t="shared" si="2"/>
        <v>0</v>
      </c>
      <c r="BG115" s="183">
        <f t="shared" si="3"/>
        <v>0</v>
      </c>
      <c r="BH115" s="183">
        <f t="shared" si="4"/>
        <v>0</v>
      </c>
      <c r="BI115" s="183">
        <f t="shared" si="5"/>
        <v>0</v>
      </c>
      <c r="BJ115" s="182" t="s">
        <v>89</v>
      </c>
      <c r="BK115" s="179"/>
      <c r="BL115" s="179"/>
      <c r="BM115" s="179"/>
    </row>
    <row r="116" spans="1:65" s="2" customFormat="1" ht="18" customHeight="1">
      <c r="A116" s="36"/>
      <c r="B116" s="37"/>
      <c r="C116" s="38"/>
      <c r="D116" s="112" t="s">
        <v>128</v>
      </c>
      <c r="E116" s="38"/>
      <c r="F116" s="38"/>
      <c r="G116" s="38"/>
      <c r="H116" s="38"/>
      <c r="I116" s="38"/>
      <c r="J116" s="38"/>
      <c r="K116" s="113">
        <f>ROUND(K30*T116,2)</f>
        <v>0</v>
      </c>
      <c r="L116" s="38"/>
      <c r="M116" s="178"/>
      <c r="N116" s="179"/>
      <c r="O116" s="180" t="s">
        <v>44</v>
      </c>
      <c r="P116" s="179"/>
      <c r="Q116" s="179"/>
      <c r="R116" s="179"/>
      <c r="S116" s="181"/>
      <c r="T116" s="181"/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  <c r="AF116" s="179"/>
      <c r="AG116" s="179"/>
      <c r="AH116" s="179"/>
      <c r="AI116" s="179"/>
      <c r="AJ116" s="179"/>
      <c r="AK116" s="179"/>
      <c r="AL116" s="179"/>
      <c r="AM116" s="179"/>
      <c r="AN116" s="179"/>
      <c r="AO116" s="179"/>
      <c r="AP116" s="179"/>
      <c r="AQ116" s="179"/>
      <c r="AR116" s="179"/>
      <c r="AS116" s="179"/>
      <c r="AT116" s="179"/>
      <c r="AU116" s="179"/>
      <c r="AV116" s="179"/>
      <c r="AW116" s="179"/>
      <c r="AX116" s="179"/>
      <c r="AY116" s="182" t="s">
        <v>129</v>
      </c>
      <c r="AZ116" s="179"/>
      <c r="BA116" s="179"/>
      <c r="BB116" s="179"/>
      <c r="BC116" s="179"/>
      <c r="BD116" s="179"/>
      <c r="BE116" s="183">
        <f t="shared" si="1"/>
        <v>0</v>
      </c>
      <c r="BF116" s="183">
        <f t="shared" si="2"/>
        <v>0</v>
      </c>
      <c r="BG116" s="183">
        <f t="shared" si="3"/>
        <v>0</v>
      </c>
      <c r="BH116" s="183">
        <f t="shared" si="4"/>
        <v>0</v>
      </c>
      <c r="BI116" s="183">
        <f t="shared" si="5"/>
        <v>0</v>
      </c>
      <c r="BJ116" s="182" t="s">
        <v>89</v>
      </c>
      <c r="BK116" s="179"/>
      <c r="BL116" s="179"/>
      <c r="BM116" s="179"/>
    </row>
    <row r="117" spans="1:65" s="2" customFormat="1" ht="11.25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29.25" customHeight="1">
      <c r="A118" s="36"/>
      <c r="B118" s="37"/>
      <c r="C118" s="121" t="s">
        <v>106</v>
      </c>
      <c r="D118" s="122"/>
      <c r="E118" s="122"/>
      <c r="F118" s="122"/>
      <c r="G118" s="122"/>
      <c r="H118" s="122"/>
      <c r="I118" s="122"/>
      <c r="J118" s="122"/>
      <c r="K118" s="123">
        <f>ROUND(K96+K110,2)</f>
        <v>0</v>
      </c>
      <c r="L118" s="122"/>
      <c r="M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6.95" customHeight="1">
      <c r="A119" s="36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3" spans="1:65" s="2" customFormat="1" ht="6.95" customHeight="1">
      <c r="A123" s="36"/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2" customFormat="1" ht="24.95" customHeight="1">
      <c r="A124" s="36"/>
      <c r="B124" s="37"/>
      <c r="C124" s="23" t="s">
        <v>130</v>
      </c>
      <c r="D124" s="38"/>
      <c r="E124" s="38"/>
      <c r="F124" s="38"/>
      <c r="G124" s="38"/>
      <c r="H124" s="38"/>
      <c r="I124" s="38"/>
      <c r="J124" s="38"/>
      <c r="K124" s="38"/>
      <c r="L124" s="38"/>
      <c r="M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pans="1:65" s="2" customFormat="1" ht="6.95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pans="1:65" s="2" customFormat="1" ht="12" customHeight="1">
      <c r="A126" s="36"/>
      <c r="B126" s="37"/>
      <c r="C126" s="29" t="s">
        <v>17</v>
      </c>
      <c r="D126" s="38"/>
      <c r="E126" s="38"/>
      <c r="F126" s="38"/>
      <c r="G126" s="38"/>
      <c r="H126" s="38"/>
      <c r="I126" s="38"/>
      <c r="J126" s="38"/>
      <c r="K126" s="38"/>
      <c r="L126" s="38"/>
      <c r="M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65" s="2" customFormat="1" ht="16.5" customHeight="1">
      <c r="A127" s="36"/>
      <c r="B127" s="37"/>
      <c r="C127" s="38"/>
      <c r="D127" s="38"/>
      <c r="E127" s="337" t="str">
        <f>E7</f>
        <v>Schody na Větru - oprava</v>
      </c>
      <c r="F127" s="338"/>
      <c r="G127" s="338"/>
      <c r="H127" s="338"/>
      <c r="I127" s="38"/>
      <c r="J127" s="38"/>
      <c r="K127" s="38"/>
      <c r="L127" s="38"/>
      <c r="M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65" s="2" customFormat="1" ht="12" customHeight="1">
      <c r="A128" s="36"/>
      <c r="B128" s="37"/>
      <c r="C128" s="29" t="s">
        <v>108</v>
      </c>
      <c r="D128" s="38"/>
      <c r="E128" s="38"/>
      <c r="F128" s="38"/>
      <c r="G128" s="38"/>
      <c r="H128" s="38"/>
      <c r="I128" s="38"/>
      <c r="J128" s="38"/>
      <c r="K128" s="38"/>
      <c r="L128" s="38"/>
      <c r="M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65" s="2" customFormat="1" ht="16.5" customHeight="1">
      <c r="A129" s="36"/>
      <c r="B129" s="37"/>
      <c r="C129" s="38"/>
      <c r="D129" s="38"/>
      <c r="E129" s="282" t="str">
        <f>E9</f>
        <v>2023-01-2 - SO-02 Opěrné zídky a chodníky</v>
      </c>
      <c r="F129" s="339"/>
      <c r="G129" s="339"/>
      <c r="H129" s="339"/>
      <c r="I129" s="38"/>
      <c r="J129" s="38"/>
      <c r="K129" s="38"/>
      <c r="L129" s="38"/>
      <c r="M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pans="1:65" s="2" customFormat="1" ht="6.95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pans="1:65" s="2" customFormat="1" ht="12" customHeight="1">
      <c r="A131" s="36"/>
      <c r="B131" s="37"/>
      <c r="C131" s="29" t="s">
        <v>21</v>
      </c>
      <c r="D131" s="38"/>
      <c r="E131" s="38"/>
      <c r="F131" s="27" t="str">
        <f>F12</f>
        <v>Lanškroun</v>
      </c>
      <c r="G131" s="38"/>
      <c r="H131" s="38"/>
      <c r="I131" s="29" t="s">
        <v>23</v>
      </c>
      <c r="J131" s="68" t="str">
        <f>IF(J12="","",J12)</f>
        <v>13. 7. 2023</v>
      </c>
      <c r="K131" s="38"/>
      <c r="L131" s="38"/>
      <c r="M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65" s="2" customFormat="1" ht="6.95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65" s="2" customFormat="1" ht="15.2" customHeight="1">
      <c r="A133" s="36"/>
      <c r="B133" s="37"/>
      <c r="C133" s="29" t="s">
        <v>25</v>
      </c>
      <c r="D133" s="38"/>
      <c r="E133" s="38"/>
      <c r="F133" s="27" t="str">
        <f>E15</f>
        <v>Město Lanškroun</v>
      </c>
      <c r="G133" s="38"/>
      <c r="H133" s="38"/>
      <c r="I133" s="29" t="s">
        <v>31</v>
      </c>
      <c r="J133" s="32" t="str">
        <f>E21</f>
        <v xml:space="preserve"> </v>
      </c>
      <c r="K133" s="38"/>
      <c r="L133" s="38"/>
      <c r="M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65" s="2" customFormat="1" ht="15.2" customHeight="1">
      <c r="A134" s="36"/>
      <c r="B134" s="37"/>
      <c r="C134" s="29" t="s">
        <v>29</v>
      </c>
      <c r="D134" s="38"/>
      <c r="E134" s="38"/>
      <c r="F134" s="27" t="str">
        <f>IF(E18="","",E18)</f>
        <v>Vyplň údaj</v>
      </c>
      <c r="G134" s="38"/>
      <c r="H134" s="38"/>
      <c r="I134" s="29" t="s">
        <v>33</v>
      </c>
      <c r="J134" s="32" t="str">
        <f>E24</f>
        <v xml:space="preserve"> </v>
      </c>
      <c r="K134" s="38"/>
      <c r="L134" s="38"/>
      <c r="M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65" s="2" customFormat="1" ht="10.35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65" s="11" customFormat="1" ht="29.25" customHeight="1">
      <c r="A136" s="184"/>
      <c r="B136" s="185"/>
      <c r="C136" s="186" t="s">
        <v>131</v>
      </c>
      <c r="D136" s="187" t="s">
        <v>64</v>
      </c>
      <c r="E136" s="187" t="s">
        <v>60</v>
      </c>
      <c r="F136" s="187" t="s">
        <v>61</v>
      </c>
      <c r="G136" s="187" t="s">
        <v>132</v>
      </c>
      <c r="H136" s="187" t="s">
        <v>133</v>
      </c>
      <c r="I136" s="187" t="s">
        <v>134</v>
      </c>
      <c r="J136" s="187" t="s">
        <v>135</v>
      </c>
      <c r="K136" s="188" t="s">
        <v>115</v>
      </c>
      <c r="L136" s="189" t="s">
        <v>136</v>
      </c>
      <c r="M136" s="190"/>
      <c r="N136" s="77" t="s">
        <v>1</v>
      </c>
      <c r="O136" s="78" t="s">
        <v>43</v>
      </c>
      <c r="P136" s="78" t="s">
        <v>137</v>
      </c>
      <c r="Q136" s="78" t="s">
        <v>138</v>
      </c>
      <c r="R136" s="78" t="s">
        <v>139</v>
      </c>
      <c r="S136" s="78" t="s">
        <v>140</v>
      </c>
      <c r="T136" s="78" t="s">
        <v>141</v>
      </c>
      <c r="U136" s="78" t="s">
        <v>142</v>
      </c>
      <c r="V136" s="78" t="s">
        <v>143</v>
      </c>
      <c r="W136" s="78" t="s">
        <v>144</v>
      </c>
      <c r="X136" s="79" t="s">
        <v>145</v>
      </c>
      <c r="Y136" s="184"/>
      <c r="Z136" s="184"/>
      <c r="AA136" s="184"/>
      <c r="AB136" s="184"/>
      <c r="AC136" s="184"/>
      <c r="AD136" s="184"/>
      <c r="AE136" s="184"/>
    </row>
    <row r="137" spans="1:65" s="2" customFormat="1" ht="22.9" customHeight="1">
      <c r="A137" s="36"/>
      <c r="B137" s="37"/>
      <c r="C137" s="84" t="s">
        <v>146</v>
      </c>
      <c r="D137" s="38"/>
      <c r="E137" s="38"/>
      <c r="F137" s="38"/>
      <c r="G137" s="38"/>
      <c r="H137" s="38"/>
      <c r="I137" s="38"/>
      <c r="J137" s="38"/>
      <c r="K137" s="191">
        <f>BK137</f>
        <v>0</v>
      </c>
      <c r="L137" s="38"/>
      <c r="M137" s="39"/>
      <c r="N137" s="80"/>
      <c r="O137" s="192"/>
      <c r="P137" s="81"/>
      <c r="Q137" s="193">
        <f>Q138+Q298</f>
        <v>0</v>
      </c>
      <c r="R137" s="193">
        <f>R138+R298</f>
        <v>0</v>
      </c>
      <c r="S137" s="81"/>
      <c r="T137" s="194">
        <f>T138+T298</f>
        <v>0</v>
      </c>
      <c r="U137" s="81"/>
      <c r="V137" s="194">
        <f>V138+V298</f>
        <v>71.638056879999993</v>
      </c>
      <c r="W137" s="81"/>
      <c r="X137" s="195">
        <f>X138+X298</f>
        <v>18.028999999999996</v>
      </c>
      <c r="Y137" s="36"/>
      <c r="Z137" s="36"/>
      <c r="AA137" s="36"/>
      <c r="AB137" s="36"/>
      <c r="AC137" s="36"/>
      <c r="AD137" s="36"/>
      <c r="AE137" s="36"/>
      <c r="AT137" s="17" t="s">
        <v>80</v>
      </c>
      <c r="AU137" s="17" t="s">
        <v>117</v>
      </c>
      <c r="BK137" s="196">
        <f>BK138+BK298</f>
        <v>0</v>
      </c>
    </row>
    <row r="138" spans="1:65" s="12" customFormat="1" ht="25.9" customHeight="1">
      <c r="B138" s="197"/>
      <c r="C138" s="198"/>
      <c r="D138" s="199" t="s">
        <v>80</v>
      </c>
      <c r="E138" s="200" t="s">
        <v>292</v>
      </c>
      <c r="F138" s="200" t="s">
        <v>293</v>
      </c>
      <c r="G138" s="198"/>
      <c r="H138" s="198"/>
      <c r="I138" s="201"/>
      <c r="J138" s="201"/>
      <c r="K138" s="202">
        <f>BK138</f>
        <v>0</v>
      </c>
      <c r="L138" s="198"/>
      <c r="M138" s="203"/>
      <c r="N138" s="204"/>
      <c r="O138" s="205"/>
      <c r="P138" s="205"/>
      <c r="Q138" s="206">
        <f>Q139+Q195+Q221+Q245+Q256+Q262+Q289+Q296</f>
        <v>0</v>
      </c>
      <c r="R138" s="206">
        <f>R139+R195+R221+R245+R256+R262+R289+R296</f>
        <v>0</v>
      </c>
      <c r="S138" s="205"/>
      <c r="T138" s="207">
        <f>T139+T195+T221+T245+T256+T262+T289+T296</f>
        <v>0</v>
      </c>
      <c r="U138" s="205"/>
      <c r="V138" s="207">
        <f>V139+V195+V221+V245+V256+V262+V289+V296</f>
        <v>71.038056879999999</v>
      </c>
      <c r="W138" s="205"/>
      <c r="X138" s="208">
        <f>X139+X195+X221+X245+X256+X262+X289+X296</f>
        <v>18.028999999999996</v>
      </c>
      <c r="AR138" s="209" t="s">
        <v>89</v>
      </c>
      <c r="AT138" s="210" t="s">
        <v>80</v>
      </c>
      <c r="AU138" s="210" t="s">
        <v>81</v>
      </c>
      <c r="AY138" s="209" t="s">
        <v>149</v>
      </c>
      <c r="BK138" s="211">
        <f>BK139+BK195+BK221+BK245+BK256+BK262+BK289+BK296</f>
        <v>0</v>
      </c>
    </row>
    <row r="139" spans="1:65" s="12" customFormat="1" ht="22.9" customHeight="1">
      <c r="B139" s="197"/>
      <c r="C139" s="198"/>
      <c r="D139" s="199" t="s">
        <v>80</v>
      </c>
      <c r="E139" s="212" t="s">
        <v>89</v>
      </c>
      <c r="F139" s="212" t="s">
        <v>294</v>
      </c>
      <c r="G139" s="198"/>
      <c r="H139" s="198"/>
      <c r="I139" s="201"/>
      <c r="J139" s="201"/>
      <c r="K139" s="213">
        <f>BK139</f>
        <v>0</v>
      </c>
      <c r="L139" s="198"/>
      <c r="M139" s="203"/>
      <c r="N139" s="204"/>
      <c r="O139" s="205"/>
      <c r="P139" s="205"/>
      <c r="Q139" s="206">
        <f>SUM(Q140:Q194)</f>
        <v>0</v>
      </c>
      <c r="R139" s="206">
        <f>SUM(R140:R194)</f>
        <v>0</v>
      </c>
      <c r="S139" s="205"/>
      <c r="T139" s="207">
        <f>SUM(T140:T194)</f>
        <v>0</v>
      </c>
      <c r="U139" s="205"/>
      <c r="V139" s="207">
        <f>SUM(V140:V194)</f>
        <v>15.674379999999999</v>
      </c>
      <c r="W139" s="205"/>
      <c r="X139" s="208">
        <f>SUM(X140:X194)</f>
        <v>6.77</v>
      </c>
      <c r="AR139" s="209" t="s">
        <v>89</v>
      </c>
      <c r="AT139" s="210" t="s">
        <v>80</v>
      </c>
      <c r="AU139" s="210" t="s">
        <v>89</v>
      </c>
      <c r="AY139" s="209" t="s">
        <v>149</v>
      </c>
      <c r="BK139" s="211">
        <f>SUM(BK140:BK194)</f>
        <v>0</v>
      </c>
    </row>
    <row r="140" spans="1:65" s="2" customFormat="1" ht="21.75" customHeight="1">
      <c r="A140" s="36"/>
      <c r="B140" s="37"/>
      <c r="C140" s="214" t="s">
        <v>89</v>
      </c>
      <c r="D140" s="214" t="s">
        <v>152</v>
      </c>
      <c r="E140" s="215" t="s">
        <v>295</v>
      </c>
      <c r="F140" s="216" t="s">
        <v>296</v>
      </c>
      <c r="G140" s="217" t="s">
        <v>225</v>
      </c>
      <c r="H140" s="218">
        <v>30.800999999999998</v>
      </c>
      <c r="I140" s="219"/>
      <c r="J140" s="219"/>
      <c r="K140" s="220">
        <f>ROUND(P140*H140,2)</f>
        <v>0</v>
      </c>
      <c r="L140" s="221"/>
      <c r="M140" s="39"/>
      <c r="N140" s="222" t="s">
        <v>1</v>
      </c>
      <c r="O140" s="223" t="s">
        <v>44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73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6"/>
      <c r="Z140" s="36"/>
      <c r="AA140" s="36"/>
      <c r="AB140" s="36"/>
      <c r="AC140" s="36"/>
      <c r="AD140" s="36"/>
      <c r="AE140" s="36"/>
      <c r="AR140" s="227" t="s">
        <v>168</v>
      </c>
      <c r="AT140" s="227" t="s">
        <v>152</v>
      </c>
      <c r="AU140" s="227" t="s">
        <v>91</v>
      </c>
      <c r="AY140" s="17" t="s">
        <v>149</v>
      </c>
      <c r="BE140" s="117">
        <f>IF(O140="základní",K140,0)</f>
        <v>0</v>
      </c>
      <c r="BF140" s="117">
        <f>IF(O140="snížená",K140,0)</f>
        <v>0</v>
      </c>
      <c r="BG140" s="117">
        <f>IF(O140="zákl. přenesená",K140,0)</f>
        <v>0</v>
      </c>
      <c r="BH140" s="117">
        <f>IF(O140="sníž. přenesená",K140,0)</f>
        <v>0</v>
      </c>
      <c r="BI140" s="117">
        <f>IF(O140="nulová",K140,0)</f>
        <v>0</v>
      </c>
      <c r="BJ140" s="17" t="s">
        <v>89</v>
      </c>
      <c r="BK140" s="117">
        <f>ROUND(P140*H140,2)</f>
        <v>0</v>
      </c>
      <c r="BL140" s="17" t="s">
        <v>168</v>
      </c>
      <c r="BM140" s="227" t="s">
        <v>297</v>
      </c>
    </row>
    <row r="141" spans="1:65" s="14" customFormat="1" ht="11.25">
      <c r="B141" s="255"/>
      <c r="C141" s="256"/>
      <c r="D141" s="230" t="s">
        <v>158</v>
      </c>
      <c r="E141" s="257" t="s">
        <v>1</v>
      </c>
      <c r="F141" s="258" t="s">
        <v>298</v>
      </c>
      <c r="G141" s="256"/>
      <c r="H141" s="257" t="s">
        <v>1</v>
      </c>
      <c r="I141" s="259"/>
      <c r="J141" s="259"/>
      <c r="K141" s="256"/>
      <c r="L141" s="256"/>
      <c r="M141" s="260"/>
      <c r="N141" s="261"/>
      <c r="O141" s="262"/>
      <c r="P141" s="262"/>
      <c r="Q141" s="262"/>
      <c r="R141" s="262"/>
      <c r="S141" s="262"/>
      <c r="T141" s="262"/>
      <c r="U141" s="262"/>
      <c r="V141" s="262"/>
      <c r="W141" s="262"/>
      <c r="X141" s="263"/>
      <c r="AT141" s="264" t="s">
        <v>158</v>
      </c>
      <c r="AU141" s="264" t="s">
        <v>91</v>
      </c>
      <c r="AV141" s="14" t="s">
        <v>89</v>
      </c>
      <c r="AW141" s="14" t="s">
        <v>5</v>
      </c>
      <c r="AX141" s="14" t="s">
        <v>81</v>
      </c>
      <c r="AY141" s="264" t="s">
        <v>149</v>
      </c>
    </row>
    <row r="142" spans="1:65" s="13" customFormat="1" ht="11.25">
      <c r="B142" s="228"/>
      <c r="C142" s="229"/>
      <c r="D142" s="230" t="s">
        <v>158</v>
      </c>
      <c r="E142" s="231" t="s">
        <v>1</v>
      </c>
      <c r="F142" s="232" t="s">
        <v>299</v>
      </c>
      <c r="G142" s="229"/>
      <c r="H142" s="233">
        <v>27.651</v>
      </c>
      <c r="I142" s="234"/>
      <c r="J142" s="234"/>
      <c r="K142" s="229"/>
      <c r="L142" s="229"/>
      <c r="M142" s="235"/>
      <c r="N142" s="236"/>
      <c r="O142" s="237"/>
      <c r="P142" s="237"/>
      <c r="Q142" s="237"/>
      <c r="R142" s="237"/>
      <c r="S142" s="237"/>
      <c r="T142" s="237"/>
      <c r="U142" s="237"/>
      <c r="V142" s="237"/>
      <c r="W142" s="237"/>
      <c r="X142" s="238"/>
      <c r="AT142" s="239" t="s">
        <v>158</v>
      </c>
      <c r="AU142" s="239" t="s">
        <v>91</v>
      </c>
      <c r="AV142" s="13" t="s">
        <v>91</v>
      </c>
      <c r="AW142" s="13" t="s">
        <v>5</v>
      </c>
      <c r="AX142" s="13" t="s">
        <v>81</v>
      </c>
      <c r="AY142" s="239" t="s">
        <v>149</v>
      </c>
    </row>
    <row r="143" spans="1:65" s="14" customFormat="1" ht="11.25">
      <c r="B143" s="255"/>
      <c r="C143" s="256"/>
      <c r="D143" s="230" t="s">
        <v>158</v>
      </c>
      <c r="E143" s="257" t="s">
        <v>1</v>
      </c>
      <c r="F143" s="258" t="s">
        <v>300</v>
      </c>
      <c r="G143" s="256"/>
      <c r="H143" s="257" t="s">
        <v>1</v>
      </c>
      <c r="I143" s="259"/>
      <c r="J143" s="259"/>
      <c r="K143" s="256"/>
      <c r="L143" s="256"/>
      <c r="M143" s="260"/>
      <c r="N143" s="261"/>
      <c r="O143" s="262"/>
      <c r="P143" s="262"/>
      <c r="Q143" s="262"/>
      <c r="R143" s="262"/>
      <c r="S143" s="262"/>
      <c r="T143" s="262"/>
      <c r="U143" s="262"/>
      <c r="V143" s="262"/>
      <c r="W143" s="262"/>
      <c r="X143" s="263"/>
      <c r="AT143" s="264" t="s">
        <v>158</v>
      </c>
      <c r="AU143" s="264" t="s">
        <v>91</v>
      </c>
      <c r="AV143" s="14" t="s">
        <v>89</v>
      </c>
      <c r="AW143" s="14" t="s">
        <v>5</v>
      </c>
      <c r="AX143" s="14" t="s">
        <v>81</v>
      </c>
      <c r="AY143" s="264" t="s">
        <v>149</v>
      </c>
    </row>
    <row r="144" spans="1:65" s="13" customFormat="1" ht="11.25">
      <c r="B144" s="228"/>
      <c r="C144" s="229"/>
      <c r="D144" s="230" t="s">
        <v>158</v>
      </c>
      <c r="E144" s="231" t="s">
        <v>1</v>
      </c>
      <c r="F144" s="232" t="s">
        <v>301</v>
      </c>
      <c r="G144" s="229"/>
      <c r="H144" s="233">
        <v>3.15</v>
      </c>
      <c r="I144" s="234"/>
      <c r="J144" s="234"/>
      <c r="K144" s="229"/>
      <c r="L144" s="229"/>
      <c r="M144" s="235"/>
      <c r="N144" s="236"/>
      <c r="O144" s="237"/>
      <c r="P144" s="237"/>
      <c r="Q144" s="237"/>
      <c r="R144" s="237"/>
      <c r="S144" s="237"/>
      <c r="T144" s="237"/>
      <c r="U144" s="237"/>
      <c r="V144" s="237"/>
      <c r="W144" s="237"/>
      <c r="X144" s="238"/>
      <c r="AT144" s="239" t="s">
        <v>158</v>
      </c>
      <c r="AU144" s="239" t="s">
        <v>91</v>
      </c>
      <c r="AV144" s="13" t="s">
        <v>91</v>
      </c>
      <c r="AW144" s="13" t="s">
        <v>5</v>
      </c>
      <c r="AX144" s="13" t="s">
        <v>81</v>
      </c>
      <c r="AY144" s="239" t="s">
        <v>149</v>
      </c>
    </row>
    <row r="145" spans="1:65" s="15" customFormat="1" ht="11.25">
      <c r="B145" s="265"/>
      <c r="C145" s="266"/>
      <c r="D145" s="230" t="s">
        <v>158</v>
      </c>
      <c r="E145" s="267" t="s">
        <v>1</v>
      </c>
      <c r="F145" s="268" t="s">
        <v>302</v>
      </c>
      <c r="G145" s="266"/>
      <c r="H145" s="269">
        <v>30.800999999999998</v>
      </c>
      <c r="I145" s="270"/>
      <c r="J145" s="270"/>
      <c r="K145" s="266"/>
      <c r="L145" s="266"/>
      <c r="M145" s="271"/>
      <c r="N145" s="272"/>
      <c r="O145" s="273"/>
      <c r="P145" s="273"/>
      <c r="Q145" s="273"/>
      <c r="R145" s="273"/>
      <c r="S145" s="273"/>
      <c r="T145" s="273"/>
      <c r="U145" s="273"/>
      <c r="V145" s="273"/>
      <c r="W145" s="273"/>
      <c r="X145" s="274"/>
      <c r="AT145" s="275" t="s">
        <v>158</v>
      </c>
      <c r="AU145" s="275" t="s">
        <v>91</v>
      </c>
      <c r="AV145" s="15" t="s">
        <v>168</v>
      </c>
      <c r="AW145" s="15" t="s">
        <v>5</v>
      </c>
      <c r="AX145" s="15" t="s">
        <v>89</v>
      </c>
      <c r="AY145" s="275" t="s">
        <v>149</v>
      </c>
    </row>
    <row r="146" spans="1:65" s="2" customFormat="1" ht="24.2" customHeight="1">
      <c r="A146" s="36"/>
      <c r="B146" s="37"/>
      <c r="C146" s="214" t="s">
        <v>91</v>
      </c>
      <c r="D146" s="214" t="s">
        <v>152</v>
      </c>
      <c r="E146" s="215" t="s">
        <v>303</v>
      </c>
      <c r="F146" s="216" t="s">
        <v>304</v>
      </c>
      <c r="G146" s="217" t="s">
        <v>225</v>
      </c>
      <c r="H146" s="218">
        <v>6</v>
      </c>
      <c r="I146" s="219"/>
      <c r="J146" s="219"/>
      <c r="K146" s="220">
        <f>ROUND(P146*H146,2)</f>
        <v>0</v>
      </c>
      <c r="L146" s="221"/>
      <c r="M146" s="39"/>
      <c r="N146" s="222" t="s">
        <v>1</v>
      </c>
      <c r="O146" s="223" t="s">
        <v>44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73"/>
      <c r="T146" s="225">
        <f>S146*H146</f>
        <v>0</v>
      </c>
      <c r="U146" s="225">
        <v>0</v>
      </c>
      <c r="V146" s="225">
        <f>U146*H146</f>
        <v>0</v>
      </c>
      <c r="W146" s="225">
        <v>0.23499999999999999</v>
      </c>
      <c r="X146" s="226">
        <f>W146*H146</f>
        <v>1.41</v>
      </c>
      <c r="Y146" s="36"/>
      <c r="Z146" s="36"/>
      <c r="AA146" s="36"/>
      <c r="AB146" s="36"/>
      <c r="AC146" s="36"/>
      <c r="AD146" s="36"/>
      <c r="AE146" s="36"/>
      <c r="AR146" s="227" t="s">
        <v>168</v>
      </c>
      <c r="AT146" s="227" t="s">
        <v>152</v>
      </c>
      <c r="AU146" s="227" t="s">
        <v>91</v>
      </c>
      <c r="AY146" s="17" t="s">
        <v>149</v>
      </c>
      <c r="BE146" s="117">
        <f>IF(O146="základní",K146,0)</f>
        <v>0</v>
      </c>
      <c r="BF146" s="117">
        <f>IF(O146="snížená",K146,0)</f>
        <v>0</v>
      </c>
      <c r="BG146" s="117">
        <f>IF(O146="zákl. přenesená",K146,0)</f>
        <v>0</v>
      </c>
      <c r="BH146" s="117">
        <f>IF(O146="sníž. přenesená",K146,0)</f>
        <v>0</v>
      </c>
      <c r="BI146" s="117">
        <f>IF(O146="nulová",K146,0)</f>
        <v>0</v>
      </c>
      <c r="BJ146" s="17" t="s">
        <v>89</v>
      </c>
      <c r="BK146" s="117">
        <f>ROUND(P146*H146,2)</f>
        <v>0</v>
      </c>
      <c r="BL146" s="17" t="s">
        <v>168</v>
      </c>
      <c r="BM146" s="227" t="s">
        <v>305</v>
      </c>
    </row>
    <row r="147" spans="1:65" s="13" customFormat="1" ht="11.25">
      <c r="B147" s="228"/>
      <c r="C147" s="229"/>
      <c r="D147" s="230" t="s">
        <v>158</v>
      </c>
      <c r="E147" s="231" t="s">
        <v>1</v>
      </c>
      <c r="F147" s="232" t="s">
        <v>306</v>
      </c>
      <c r="G147" s="229"/>
      <c r="H147" s="233">
        <v>6</v>
      </c>
      <c r="I147" s="234"/>
      <c r="J147" s="234"/>
      <c r="K147" s="229"/>
      <c r="L147" s="229"/>
      <c r="M147" s="235"/>
      <c r="N147" s="236"/>
      <c r="O147" s="237"/>
      <c r="P147" s="237"/>
      <c r="Q147" s="237"/>
      <c r="R147" s="237"/>
      <c r="S147" s="237"/>
      <c r="T147" s="237"/>
      <c r="U147" s="237"/>
      <c r="V147" s="237"/>
      <c r="W147" s="237"/>
      <c r="X147" s="238"/>
      <c r="AT147" s="239" t="s">
        <v>158</v>
      </c>
      <c r="AU147" s="239" t="s">
        <v>91</v>
      </c>
      <c r="AV147" s="13" t="s">
        <v>91</v>
      </c>
      <c r="AW147" s="13" t="s">
        <v>5</v>
      </c>
      <c r="AX147" s="13" t="s">
        <v>89</v>
      </c>
      <c r="AY147" s="239" t="s">
        <v>149</v>
      </c>
    </row>
    <row r="148" spans="1:65" s="2" customFormat="1" ht="24.2" customHeight="1">
      <c r="A148" s="36"/>
      <c r="B148" s="37"/>
      <c r="C148" s="214" t="s">
        <v>163</v>
      </c>
      <c r="D148" s="214" t="s">
        <v>152</v>
      </c>
      <c r="E148" s="215" t="s">
        <v>307</v>
      </c>
      <c r="F148" s="216" t="s">
        <v>308</v>
      </c>
      <c r="G148" s="217" t="s">
        <v>225</v>
      </c>
      <c r="H148" s="218">
        <v>1</v>
      </c>
      <c r="I148" s="219"/>
      <c r="J148" s="219"/>
      <c r="K148" s="220">
        <f>ROUND(P148*H148,2)</f>
        <v>0</v>
      </c>
      <c r="L148" s="221"/>
      <c r="M148" s="39"/>
      <c r="N148" s="222" t="s">
        <v>1</v>
      </c>
      <c r="O148" s="223" t="s">
        <v>44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73"/>
      <c r="T148" s="225">
        <f>S148*H148</f>
        <v>0</v>
      </c>
      <c r="U148" s="225">
        <v>0</v>
      </c>
      <c r="V148" s="225">
        <f>U148*H148</f>
        <v>0</v>
      </c>
      <c r="W148" s="225">
        <v>0.26</v>
      </c>
      <c r="X148" s="226">
        <f>W148*H148</f>
        <v>0.26</v>
      </c>
      <c r="Y148" s="36"/>
      <c r="Z148" s="36"/>
      <c r="AA148" s="36"/>
      <c r="AB148" s="36"/>
      <c r="AC148" s="36"/>
      <c r="AD148" s="36"/>
      <c r="AE148" s="36"/>
      <c r="AR148" s="227" t="s">
        <v>168</v>
      </c>
      <c r="AT148" s="227" t="s">
        <v>152</v>
      </c>
      <c r="AU148" s="227" t="s">
        <v>91</v>
      </c>
      <c r="AY148" s="17" t="s">
        <v>149</v>
      </c>
      <c r="BE148" s="117">
        <f>IF(O148="základní",K148,0)</f>
        <v>0</v>
      </c>
      <c r="BF148" s="117">
        <f>IF(O148="snížená",K148,0)</f>
        <v>0</v>
      </c>
      <c r="BG148" s="117">
        <f>IF(O148="zákl. přenesená",K148,0)</f>
        <v>0</v>
      </c>
      <c r="BH148" s="117">
        <f>IF(O148="sníž. přenesená",K148,0)</f>
        <v>0</v>
      </c>
      <c r="BI148" s="117">
        <f>IF(O148="nulová",K148,0)</f>
        <v>0</v>
      </c>
      <c r="BJ148" s="17" t="s">
        <v>89</v>
      </c>
      <c r="BK148" s="117">
        <f>ROUND(P148*H148,2)</f>
        <v>0</v>
      </c>
      <c r="BL148" s="17" t="s">
        <v>168</v>
      </c>
      <c r="BM148" s="227" t="s">
        <v>309</v>
      </c>
    </row>
    <row r="149" spans="1:65" s="13" customFormat="1" ht="11.25">
      <c r="B149" s="228"/>
      <c r="C149" s="229"/>
      <c r="D149" s="230" t="s">
        <v>158</v>
      </c>
      <c r="E149" s="231" t="s">
        <v>1</v>
      </c>
      <c r="F149" s="232" t="s">
        <v>310</v>
      </c>
      <c r="G149" s="229"/>
      <c r="H149" s="233">
        <v>1</v>
      </c>
      <c r="I149" s="234"/>
      <c r="J149" s="234"/>
      <c r="K149" s="229"/>
      <c r="L149" s="229"/>
      <c r="M149" s="235"/>
      <c r="N149" s="236"/>
      <c r="O149" s="237"/>
      <c r="P149" s="237"/>
      <c r="Q149" s="237"/>
      <c r="R149" s="237"/>
      <c r="S149" s="237"/>
      <c r="T149" s="237"/>
      <c r="U149" s="237"/>
      <c r="V149" s="237"/>
      <c r="W149" s="237"/>
      <c r="X149" s="238"/>
      <c r="AT149" s="239" t="s">
        <v>158</v>
      </c>
      <c r="AU149" s="239" t="s">
        <v>91</v>
      </c>
      <c r="AV149" s="13" t="s">
        <v>91</v>
      </c>
      <c r="AW149" s="13" t="s">
        <v>5</v>
      </c>
      <c r="AX149" s="13" t="s">
        <v>89</v>
      </c>
      <c r="AY149" s="239" t="s">
        <v>149</v>
      </c>
    </row>
    <row r="150" spans="1:65" s="2" customFormat="1" ht="24.2" customHeight="1">
      <c r="A150" s="36"/>
      <c r="B150" s="37"/>
      <c r="C150" s="214" t="s">
        <v>168</v>
      </c>
      <c r="D150" s="214" t="s">
        <v>152</v>
      </c>
      <c r="E150" s="215" t="s">
        <v>311</v>
      </c>
      <c r="F150" s="216" t="s">
        <v>312</v>
      </c>
      <c r="G150" s="217" t="s">
        <v>225</v>
      </c>
      <c r="H150" s="218">
        <v>7</v>
      </c>
      <c r="I150" s="219"/>
      <c r="J150" s="219"/>
      <c r="K150" s="220">
        <f>ROUND(P150*H150,2)</f>
        <v>0</v>
      </c>
      <c r="L150" s="221"/>
      <c r="M150" s="39"/>
      <c r="N150" s="222" t="s">
        <v>1</v>
      </c>
      <c r="O150" s="223" t="s">
        <v>44</v>
      </c>
      <c r="P150" s="224">
        <f>I150+J150</f>
        <v>0</v>
      </c>
      <c r="Q150" s="224">
        <f>ROUND(I150*H150,2)</f>
        <v>0</v>
      </c>
      <c r="R150" s="224">
        <f>ROUND(J150*H150,2)</f>
        <v>0</v>
      </c>
      <c r="S150" s="73"/>
      <c r="T150" s="225">
        <f>S150*H150</f>
        <v>0</v>
      </c>
      <c r="U150" s="225">
        <v>0</v>
      </c>
      <c r="V150" s="225">
        <f>U150*H150</f>
        <v>0</v>
      </c>
      <c r="W150" s="225">
        <v>0.3</v>
      </c>
      <c r="X150" s="226">
        <f>W150*H150</f>
        <v>2.1</v>
      </c>
      <c r="Y150" s="36"/>
      <c r="Z150" s="36"/>
      <c r="AA150" s="36"/>
      <c r="AB150" s="36"/>
      <c r="AC150" s="36"/>
      <c r="AD150" s="36"/>
      <c r="AE150" s="36"/>
      <c r="AR150" s="227" t="s">
        <v>168</v>
      </c>
      <c r="AT150" s="227" t="s">
        <v>152</v>
      </c>
      <c r="AU150" s="227" t="s">
        <v>91</v>
      </c>
      <c r="AY150" s="17" t="s">
        <v>149</v>
      </c>
      <c r="BE150" s="117">
        <f>IF(O150="základní",K150,0)</f>
        <v>0</v>
      </c>
      <c r="BF150" s="117">
        <f>IF(O150="snížená",K150,0)</f>
        <v>0</v>
      </c>
      <c r="BG150" s="117">
        <f>IF(O150="zákl. přenesená",K150,0)</f>
        <v>0</v>
      </c>
      <c r="BH150" s="117">
        <f>IF(O150="sníž. přenesená",K150,0)</f>
        <v>0</v>
      </c>
      <c r="BI150" s="117">
        <f>IF(O150="nulová",K150,0)</f>
        <v>0</v>
      </c>
      <c r="BJ150" s="17" t="s">
        <v>89</v>
      </c>
      <c r="BK150" s="117">
        <f>ROUND(P150*H150,2)</f>
        <v>0</v>
      </c>
      <c r="BL150" s="17" t="s">
        <v>168</v>
      </c>
      <c r="BM150" s="227" t="s">
        <v>313</v>
      </c>
    </row>
    <row r="151" spans="1:65" s="13" customFormat="1" ht="11.25">
      <c r="B151" s="228"/>
      <c r="C151" s="229"/>
      <c r="D151" s="230" t="s">
        <v>158</v>
      </c>
      <c r="E151" s="231" t="s">
        <v>1</v>
      </c>
      <c r="F151" s="232" t="s">
        <v>314</v>
      </c>
      <c r="G151" s="229"/>
      <c r="H151" s="233">
        <v>1</v>
      </c>
      <c r="I151" s="234"/>
      <c r="J151" s="234"/>
      <c r="K151" s="229"/>
      <c r="L151" s="229"/>
      <c r="M151" s="235"/>
      <c r="N151" s="236"/>
      <c r="O151" s="237"/>
      <c r="P151" s="237"/>
      <c r="Q151" s="237"/>
      <c r="R151" s="237"/>
      <c r="S151" s="237"/>
      <c r="T151" s="237"/>
      <c r="U151" s="237"/>
      <c r="V151" s="237"/>
      <c r="W151" s="237"/>
      <c r="X151" s="238"/>
      <c r="AT151" s="239" t="s">
        <v>158</v>
      </c>
      <c r="AU151" s="239" t="s">
        <v>91</v>
      </c>
      <c r="AV151" s="13" t="s">
        <v>91</v>
      </c>
      <c r="AW151" s="13" t="s">
        <v>5</v>
      </c>
      <c r="AX151" s="13" t="s">
        <v>81</v>
      </c>
      <c r="AY151" s="239" t="s">
        <v>149</v>
      </c>
    </row>
    <row r="152" spans="1:65" s="13" customFormat="1" ht="11.25">
      <c r="B152" s="228"/>
      <c r="C152" s="229"/>
      <c r="D152" s="230" t="s">
        <v>158</v>
      </c>
      <c r="E152" s="231" t="s">
        <v>1</v>
      </c>
      <c r="F152" s="232" t="s">
        <v>315</v>
      </c>
      <c r="G152" s="229"/>
      <c r="H152" s="233">
        <v>6</v>
      </c>
      <c r="I152" s="234"/>
      <c r="J152" s="234"/>
      <c r="K152" s="229"/>
      <c r="L152" s="229"/>
      <c r="M152" s="235"/>
      <c r="N152" s="236"/>
      <c r="O152" s="237"/>
      <c r="P152" s="237"/>
      <c r="Q152" s="237"/>
      <c r="R152" s="237"/>
      <c r="S152" s="237"/>
      <c r="T152" s="237"/>
      <c r="U152" s="237"/>
      <c r="V152" s="237"/>
      <c r="W152" s="237"/>
      <c r="X152" s="238"/>
      <c r="AT152" s="239" t="s">
        <v>158</v>
      </c>
      <c r="AU152" s="239" t="s">
        <v>91</v>
      </c>
      <c r="AV152" s="13" t="s">
        <v>91</v>
      </c>
      <c r="AW152" s="13" t="s">
        <v>5</v>
      </c>
      <c r="AX152" s="13" t="s">
        <v>81</v>
      </c>
      <c r="AY152" s="239" t="s">
        <v>149</v>
      </c>
    </row>
    <row r="153" spans="1:65" s="15" customFormat="1" ht="11.25">
      <c r="B153" s="265"/>
      <c r="C153" s="266"/>
      <c r="D153" s="230" t="s">
        <v>158</v>
      </c>
      <c r="E153" s="267" t="s">
        <v>1</v>
      </c>
      <c r="F153" s="268" t="s">
        <v>302</v>
      </c>
      <c r="G153" s="266"/>
      <c r="H153" s="269">
        <v>7</v>
      </c>
      <c r="I153" s="270"/>
      <c r="J153" s="270"/>
      <c r="K153" s="266"/>
      <c r="L153" s="266"/>
      <c r="M153" s="271"/>
      <c r="N153" s="272"/>
      <c r="O153" s="273"/>
      <c r="P153" s="273"/>
      <c r="Q153" s="273"/>
      <c r="R153" s="273"/>
      <c r="S153" s="273"/>
      <c r="T153" s="273"/>
      <c r="U153" s="273"/>
      <c r="V153" s="273"/>
      <c r="W153" s="273"/>
      <c r="X153" s="274"/>
      <c r="AT153" s="275" t="s">
        <v>158</v>
      </c>
      <c r="AU153" s="275" t="s">
        <v>91</v>
      </c>
      <c r="AV153" s="15" t="s">
        <v>168</v>
      </c>
      <c r="AW153" s="15" t="s">
        <v>5</v>
      </c>
      <c r="AX153" s="15" t="s">
        <v>89</v>
      </c>
      <c r="AY153" s="275" t="s">
        <v>149</v>
      </c>
    </row>
    <row r="154" spans="1:65" s="2" customFormat="1" ht="24.2" customHeight="1">
      <c r="A154" s="36"/>
      <c r="B154" s="37"/>
      <c r="C154" s="214" t="s">
        <v>175</v>
      </c>
      <c r="D154" s="214" t="s">
        <v>152</v>
      </c>
      <c r="E154" s="215" t="s">
        <v>316</v>
      </c>
      <c r="F154" s="216" t="s">
        <v>317</v>
      </c>
      <c r="G154" s="217" t="s">
        <v>225</v>
      </c>
      <c r="H154" s="218">
        <v>6</v>
      </c>
      <c r="I154" s="219"/>
      <c r="J154" s="219"/>
      <c r="K154" s="220">
        <f>ROUND(P154*H154,2)</f>
        <v>0</v>
      </c>
      <c r="L154" s="221"/>
      <c r="M154" s="39"/>
      <c r="N154" s="222" t="s">
        <v>1</v>
      </c>
      <c r="O154" s="223" t="s">
        <v>44</v>
      </c>
      <c r="P154" s="224">
        <f>I154+J154</f>
        <v>0</v>
      </c>
      <c r="Q154" s="224">
        <f>ROUND(I154*H154,2)</f>
        <v>0</v>
      </c>
      <c r="R154" s="224">
        <f>ROUND(J154*H154,2)</f>
        <v>0</v>
      </c>
      <c r="S154" s="73"/>
      <c r="T154" s="225">
        <f>S154*H154</f>
        <v>0</v>
      </c>
      <c r="U154" s="225">
        <v>0</v>
      </c>
      <c r="V154" s="225">
        <f>U154*H154</f>
        <v>0</v>
      </c>
      <c r="W154" s="225">
        <v>0.5</v>
      </c>
      <c r="X154" s="226">
        <f>W154*H154</f>
        <v>3</v>
      </c>
      <c r="Y154" s="36"/>
      <c r="Z154" s="36"/>
      <c r="AA154" s="36"/>
      <c r="AB154" s="36"/>
      <c r="AC154" s="36"/>
      <c r="AD154" s="36"/>
      <c r="AE154" s="36"/>
      <c r="AR154" s="227" t="s">
        <v>168</v>
      </c>
      <c r="AT154" s="227" t="s">
        <v>152</v>
      </c>
      <c r="AU154" s="227" t="s">
        <v>91</v>
      </c>
      <c r="AY154" s="17" t="s">
        <v>149</v>
      </c>
      <c r="BE154" s="117">
        <f>IF(O154="základní",K154,0)</f>
        <v>0</v>
      </c>
      <c r="BF154" s="117">
        <f>IF(O154="snížená",K154,0)</f>
        <v>0</v>
      </c>
      <c r="BG154" s="117">
        <f>IF(O154="zákl. přenesená",K154,0)</f>
        <v>0</v>
      </c>
      <c r="BH154" s="117">
        <f>IF(O154="sníž. přenesená",K154,0)</f>
        <v>0</v>
      </c>
      <c r="BI154" s="117">
        <f>IF(O154="nulová",K154,0)</f>
        <v>0</v>
      </c>
      <c r="BJ154" s="17" t="s">
        <v>89</v>
      </c>
      <c r="BK154" s="117">
        <f>ROUND(P154*H154,2)</f>
        <v>0</v>
      </c>
      <c r="BL154" s="17" t="s">
        <v>168</v>
      </c>
      <c r="BM154" s="227" t="s">
        <v>318</v>
      </c>
    </row>
    <row r="155" spans="1:65" s="13" customFormat="1" ht="11.25">
      <c r="B155" s="228"/>
      <c r="C155" s="229"/>
      <c r="D155" s="230" t="s">
        <v>158</v>
      </c>
      <c r="E155" s="231" t="s">
        <v>1</v>
      </c>
      <c r="F155" s="232" t="s">
        <v>319</v>
      </c>
      <c r="G155" s="229"/>
      <c r="H155" s="233">
        <v>6</v>
      </c>
      <c r="I155" s="234"/>
      <c r="J155" s="234"/>
      <c r="K155" s="229"/>
      <c r="L155" s="229"/>
      <c r="M155" s="235"/>
      <c r="N155" s="236"/>
      <c r="O155" s="237"/>
      <c r="P155" s="237"/>
      <c r="Q155" s="237"/>
      <c r="R155" s="237"/>
      <c r="S155" s="237"/>
      <c r="T155" s="237"/>
      <c r="U155" s="237"/>
      <c r="V155" s="237"/>
      <c r="W155" s="237"/>
      <c r="X155" s="238"/>
      <c r="AT155" s="239" t="s">
        <v>158</v>
      </c>
      <c r="AU155" s="239" t="s">
        <v>91</v>
      </c>
      <c r="AV155" s="13" t="s">
        <v>91</v>
      </c>
      <c r="AW155" s="13" t="s">
        <v>5</v>
      </c>
      <c r="AX155" s="13" t="s">
        <v>89</v>
      </c>
      <c r="AY155" s="239" t="s">
        <v>149</v>
      </c>
    </row>
    <row r="156" spans="1:65" s="2" customFormat="1" ht="24.2" customHeight="1">
      <c r="A156" s="36"/>
      <c r="B156" s="37"/>
      <c r="C156" s="214" t="s">
        <v>180</v>
      </c>
      <c r="D156" s="214" t="s">
        <v>152</v>
      </c>
      <c r="E156" s="215" t="s">
        <v>320</v>
      </c>
      <c r="F156" s="216" t="s">
        <v>321</v>
      </c>
      <c r="G156" s="217" t="s">
        <v>155</v>
      </c>
      <c r="H156" s="218">
        <v>2</v>
      </c>
      <c r="I156" s="219"/>
      <c r="J156" s="219"/>
      <c r="K156" s="220">
        <f>ROUND(P156*H156,2)</f>
        <v>0</v>
      </c>
      <c r="L156" s="221"/>
      <c r="M156" s="39"/>
      <c r="N156" s="222" t="s">
        <v>1</v>
      </c>
      <c r="O156" s="223" t="s">
        <v>44</v>
      </c>
      <c r="P156" s="224">
        <f>I156+J156</f>
        <v>0</v>
      </c>
      <c r="Q156" s="224">
        <f>ROUND(I156*H156,2)</f>
        <v>0</v>
      </c>
      <c r="R156" s="224">
        <f>ROUND(J156*H156,2)</f>
        <v>0</v>
      </c>
      <c r="S156" s="73"/>
      <c r="T156" s="225">
        <f>S156*H156</f>
        <v>0</v>
      </c>
      <c r="U156" s="225">
        <v>1.269E-2</v>
      </c>
      <c r="V156" s="225">
        <f>U156*H156</f>
        <v>2.538E-2</v>
      </c>
      <c r="W156" s="225">
        <v>0</v>
      </c>
      <c r="X156" s="226">
        <f>W156*H156</f>
        <v>0</v>
      </c>
      <c r="Y156" s="36"/>
      <c r="Z156" s="36"/>
      <c r="AA156" s="36"/>
      <c r="AB156" s="36"/>
      <c r="AC156" s="36"/>
      <c r="AD156" s="36"/>
      <c r="AE156" s="36"/>
      <c r="AR156" s="227" t="s">
        <v>168</v>
      </c>
      <c r="AT156" s="227" t="s">
        <v>152</v>
      </c>
      <c r="AU156" s="227" t="s">
        <v>91</v>
      </c>
      <c r="AY156" s="17" t="s">
        <v>149</v>
      </c>
      <c r="BE156" s="117">
        <f>IF(O156="základní",K156,0)</f>
        <v>0</v>
      </c>
      <c r="BF156" s="117">
        <f>IF(O156="snížená",K156,0)</f>
        <v>0</v>
      </c>
      <c r="BG156" s="117">
        <f>IF(O156="zákl. přenesená",K156,0)</f>
        <v>0</v>
      </c>
      <c r="BH156" s="117">
        <f>IF(O156="sníž. přenesená",K156,0)</f>
        <v>0</v>
      </c>
      <c r="BI156" s="117">
        <f>IF(O156="nulová",K156,0)</f>
        <v>0</v>
      </c>
      <c r="BJ156" s="17" t="s">
        <v>89</v>
      </c>
      <c r="BK156" s="117">
        <f>ROUND(P156*H156,2)</f>
        <v>0</v>
      </c>
      <c r="BL156" s="17" t="s">
        <v>168</v>
      </c>
      <c r="BM156" s="227" t="s">
        <v>322</v>
      </c>
    </row>
    <row r="157" spans="1:65" s="13" customFormat="1" ht="11.25">
      <c r="B157" s="228"/>
      <c r="C157" s="229"/>
      <c r="D157" s="230" t="s">
        <v>158</v>
      </c>
      <c r="E157" s="231" t="s">
        <v>1</v>
      </c>
      <c r="F157" s="232" t="s">
        <v>323</v>
      </c>
      <c r="G157" s="229"/>
      <c r="H157" s="233">
        <v>2</v>
      </c>
      <c r="I157" s="234"/>
      <c r="J157" s="234"/>
      <c r="K157" s="229"/>
      <c r="L157" s="229"/>
      <c r="M157" s="235"/>
      <c r="N157" s="236"/>
      <c r="O157" s="237"/>
      <c r="P157" s="237"/>
      <c r="Q157" s="237"/>
      <c r="R157" s="237"/>
      <c r="S157" s="237"/>
      <c r="T157" s="237"/>
      <c r="U157" s="237"/>
      <c r="V157" s="237"/>
      <c r="W157" s="237"/>
      <c r="X157" s="238"/>
      <c r="AT157" s="239" t="s">
        <v>158</v>
      </c>
      <c r="AU157" s="239" t="s">
        <v>91</v>
      </c>
      <c r="AV157" s="13" t="s">
        <v>91</v>
      </c>
      <c r="AW157" s="13" t="s">
        <v>5</v>
      </c>
      <c r="AX157" s="13" t="s">
        <v>89</v>
      </c>
      <c r="AY157" s="239" t="s">
        <v>149</v>
      </c>
    </row>
    <row r="158" spans="1:65" s="2" customFormat="1" ht="24.2" customHeight="1">
      <c r="A158" s="36"/>
      <c r="B158" s="37"/>
      <c r="C158" s="214" t="s">
        <v>185</v>
      </c>
      <c r="D158" s="214" t="s">
        <v>152</v>
      </c>
      <c r="E158" s="215" t="s">
        <v>324</v>
      </c>
      <c r="F158" s="216" t="s">
        <v>325</v>
      </c>
      <c r="G158" s="217" t="s">
        <v>155</v>
      </c>
      <c r="H158" s="218">
        <v>10</v>
      </c>
      <c r="I158" s="219"/>
      <c r="J158" s="219"/>
      <c r="K158" s="220">
        <f>ROUND(P158*H158,2)</f>
        <v>0</v>
      </c>
      <c r="L158" s="221"/>
      <c r="M158" s="39"/>
      <c r="N158" s="222" t="s">
        <v>1</v>
      </c>
      <c r="O158" s="223" t="s">
        <v>44</v>
      </c>
      <c r="P158" s="224">
        <f>I158+J158</f>
        <v>0</v>
      </c>
      <c r="Q158" s="224">
        <f>ROUND(I158*H158,2)</f>
        <v>0</v>
      </c>
      <c r="R158" s="224">
        <f>ROUND(J158*H158,2)</f>
        <v>0</v>
      </c>
      <c r="S158" s="73"/>
      <c r="T158" s="225">
        <f>S158*H158</f>
        <v>0</v>
      </c>
      <c r="U158" s="225">
        <v>3.6900000000000002E-2</v>
      </c>
      <c r="V158" s="225">
        <f>U158*H158</f>
        <v>0.36899999999999999</v>
      </c>
      <c r="W158" s="225">
        <v>0</v>
      </c>
      <c r="X158" s="226">
        <f>W158*H158</f>
        <v>0</v>
      </c>
      <c r="Y158" s="36"/>
      <c r="Z158" s="36"/>
      <c r="AA158" s="36"/>
      <c r="AB158" s="36"/>
      <c r="AC158" s="36"/>
      <c r="AD158" s="36"/>
      <c r="AE158" s="36"/>
      <c r="AR158" s="227" t="s">
        <v>168</v>
      </c>
      <c r="AT158" s="227" t="s">
        <v>152</v>
      </c>
      <c r="AU158" s="227" t="s">
        <v>91</v>
      </c>
      <c r="AY158" s="17" t="s">
        <v>149</v>
      </c>
      <c r="BE158" s="117">
        <f>IF(O158="základní",K158,0)</f>
        <v>0</v>
      </c>
      <c r="BF158" s="117">
        <f>IF(O158="snížená",K158,0)</f>
        <v>0</v>
      </c>
      <c r="BG158" s="117">
        <f>IF(O158="zákl. přenesená",K158,0)</f>
        <v>0</v>
      </c>
      <c r="BH158" s="117">
        <f>IF(O158="sníž. přenesená",K158,0)</f>
        <v>0</v>
      </c>
      <c r="BI158" s="117">
        <f>IF(O158="nulová",K158,0)</f>
        <v>0</v>
      </c>
      <c r="BJ158" s="17" t="s">
        <v>89</v>
      </c>
      <c r="BK158" s="117">
        <f>ROUND(P158*H158,2)</f>
        <v>0</v>
      </c>
      <c r="BL158" s="17" t="s">
        <v>168</v>
      </c>
      <c r="BM158" s="227" t="s">
        <v>326</v>
      </c>
    </row>
    <row r="159" spans="1:65" s="2" customFormat="1" ht="24.2" customHeight="1">
      <c r="A159" s="36"/>
      <c r="B159" s="37"/>
      <c r="C159" s="214" t="s">
        <v>190</v>
      </c>
      <c r="D159" s="214" t="s">
        <v>152</v>
      </c>
      <c r="E159" s="215" t="s">
        <v>327</v>
      </c>
      <c r="F159" s="216" t="s">
        <v>328</v>
      </c>
      <c r="G159" s="217" t="s">
        <v>329</v>
      </c>
      <c r="H159" s="218">
        <v>9.2859999999999996</v>
      </c>
      <c r="I159" s="219"/>
      <c r="J159" s="219"/>
      <c r="K159" s="220">
        <f>ROUND(P159*H159,2)</f>
        <v>0</v>
      </c>
      <c r="L159" s="221"/>
      <c r="M159" s="39"/>
      <c r="N159" s="222" t="s">
        <v>1</v>
      </c>
      <c r="O159" s="223" t="s">
        <v>44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73"/>
      <c r="T159" s="225">
        <f>S159*H159</f>
        <v>0</v>
      </c>
      <c r="U159" s="225">
        <v>0</v>
      </c>
      <c r="V159" s="225">
        <f>U159*H159</f>
        <v>0</v>
      </c>
      <c r="W159" s="225">
        <v>0</v>
      </c>
      <c r="X159" s="226">
        <f>W159*H159</f>
        <v>0</v>
      </c>
      <c r="Y159" s="36"/>
      <c r="Z159" s="36"/>
      <c r="AA159" s="36"/>
      <c r="AB159" s="36"/>
      <c r="AC159" s="36"/>
      <c r="AD159" s="36"/>
      <c r="AE159" s="36"/>
      <c r="AR159" s="227" t="s">
        <v>168</v>
      </c>
      <c r="AT159" s="227" t="s">
        <v>152</v>
      </c>
      <c r="AU159" s="227" t="s">
        <v>91</v>
      </c>
      <c r="AY159" s="17" t="s">
        <v>149</v>
      </c>
      <c r="BE159" s="117">
        <f>IF(O159="základní",K159,0)</f>
        <v>0</v>
      </c>
      <c r="BF159" s="117">
        <f>IF(O159="snížená",K159,0)</f>
        <v>0</v>
      </c>
      <c r="BG159" s="117">
        <f>IF(O159="zákl. přenesená",K159,0)</f>
        <v>0</v>
      </c>
      <c r="BH159" s="117">
        <f>IF(O159="sníž. přenesená",K159,0)</f>
        <v>0</v>
      </c>
      <c r="BI159" s="117">
        <f>IF(O159="nulová",K159,0)</f>
        <v>0</v>
      </c>
      <c r="BJ159" s="17" t="s">
        <v>89</v>
      </c>
      <c r="BK159" s="117">
        <f>ROUND(P159*H159,2)</f>
        <v>0</v>
      </c>
      <c r="BL159" s="17" t="s">
        <v>168</v>
      </c>
      <c r="BM159" s="227" t="s">
        <v>330</v>
      </c>
    </row>
    <row r="160" spans="1:65" s="14" customFormat="1" ht="11.25">
      <c r="B160" s="255"/>
      <c r="C160" s="256"/>
      <c r="D160" s="230" t="s">
        <v>158</v>
      </c>
      <c r="E160" s="257" t="s">
        <v>1</v>
      </c>
      <c r="F160" s="258" t="s">
        <v>298</v>
      </c>
      <c r="G160" s="256"/>
      <c r="H160" s="257" t="s">
        <v>1</v>
      </c>
      <c r="I160" s="259"/>
      <c r="J160" s="259"/>
      <c r="K160" s="256"/>
      <c r="L160" s="256"/>
      <c r="M160" s="260"/>
      <c r="N160" s="261"/>
      <c r="O160" s="262"/>
      <c r="P160" s="262"/>
      <c r="Q160" s="262"/>
      <c r="R160" s="262"/>
      <c r="S160" s="262"/>
      <c r="T160" s="262"/>
      <c r="U160" s="262"/>
      <c r="V160" s="262"/>
      <c r="W160" s="262"/>
      <c r="X160" s="263"/>
      <c r="AT160" s="264" t="s">
        <v>158</v>
      </c>
      <c r="AU160" s="264" t="s">
        <v>91</v>
      </c>
      <c r="AV160" s="14" t="s">
        <v>89</v>
      </c>
      <c r="AW160" s="14" t="s">
        <v>5</v>
      </c>
      <c r="AX160" s="14" t="s">
        <v>81</v>
      </c>
      <c r="AY160" s="264" t="s">
        <v>149</v>
      </c>
    </row>
    <row r="161" spans="1:65" s="13" customFormat="1" ht="11.25">
      <c r="B161" s="228"/>
      <c r="C161" s="229"/>
      <c r="D161" s="230" t="s">
        <v>158</v>
      </c>
      <c r="E161" s="231" t="s">
        <v>1</v>
      </c>
      <c r="F161" s="232" t="s">
        <v>331</v>
      </c>
      <c r="G161" s="229"/>
      <c r="H161" s="233">
        <v>8.0259999999999998</v>
      </c>
      <c r="I161" s="234"/>
      <c r="J161" s="234"/>
      <c r="K161" s="229"/>
      <c r="L161" s="229"/>
      <c r="M161" s="235"/>
      <c r="N161" s="236"/>
      <c r="O161" s="237"/>
      <c r="P161" s="237"/>
      <c r="Q161" s="237"/>
      <c r="R161" s="237"/>
      <c r="S161" s="237"/>
      <c r="T161" s="237"/>
      <c r="U161" s="237"/>
      <c r="V161" s="237"/>
      <c r="W161" s="237"/>
      <c r="X161" s="238"/>
      <c r="AT161" s="239" t="s">
        <v>158</v>
      </c>
      <c r="AU161" s="239" t="s">
        <v>91</v>
      </c>
      <c r="AV161" s="13" t="s">
        <v>91</v>
      </c>
      <c r="AW161" s="13" t="s">
        <v>5</v>
      </c>
      <c r="AX161" s="13" t="s">
        <v>81</v>
      </c>
      <c r="AY161" s="239" t="s">
        <v>149</v>
      </c>
    </row>
    <row r="162" spans="1:65" s="14" customFormat="1" ht="11.25">
      <c r="B162" s="255"/>
      <c r="C162" s="256"/>
      <c r="D162" s="230" t="s">
        <v>158</v>
      </c>
      <c r="E162" s="257" t="s">
        <v>1</v>
      </c>
      <c r="F162" s="258" t="s">
        <v>332</v>
      </c>
      <c r="G162" s="256"/>
      <c r="H162" s="257" t="s">
        <v>1</v>
      </c>
      <c r="I162" s="259"/>
      <c r="J162" s="259"/>
      <c r="K162" s="256"/>
      <c r="L162" s="256"/>
      <c r="M162" s="260"/>
      <c r="N162" s="261"/>
      <c r="O162" s="262"/>
      <c r="P162" s="262"/>
      <c r="Q162" s="262"/>
      <c r="R162" s="262"/>
      <c r="S162" s="262"/>
      <c r="T162" s="262"/>
      <c r="U162" s="262"/>
      <c r="V162" s="262"/>
      <c r="W162" s="262"/>
      <c r="X162" s="263"/>
      <c r="AT162" s="264" t="s">
        <v>158</v>
      </c>
      <c r="AU162" s="264" t="s">
        <v>91</v>
      </c>
      <c r="AV162" s="14" t="s">
        <v>89</v>
      </c>
      <c r="AW162" s="14" t="s">
        <v>5</v>
      </c>
      <c r="AX162" s="14" t="s">
        <v>81</v>
      </c>
      <c r="AY162" s="264" t="s">
        <v>149</v>
      </c>
    </row>
    <row r="163" spans="1:65" s="13" customFormat="1" ht="11.25">
      <c r="B163" s="228"/>
      <c r="C163" s="229"/>
      <c r="D163" s="230" t="s">
        <v>158</v>
      </c>
      <c r="E163" s="231" t="s">
        <v>1</v>
      </c>
      <c r="F163" s="232" t="s">
        <v>333</v>
      </c>
      <c r="G163" s="229"/>
      <c r="H163" s="233">
        <v>1.26</v>
      </c>
      <c r="I163" s="234"/>
      <c r="J163" s="234"/>
      <c r="K163" s="229"/>
      <c r="L163" s="229"/>
      <c r="M163" s="235"/>
      <c r="N163" s="236"/>
      <c r="O163" s="237"/>
      <c r="P163" s="237"/>
      <c r="Q163" s="237"/>
      <c r="R163" s="237"/>
      <c r="S163" s="237"/>
      <c r="T163" s="237"/>
      <c r="U163" s="237"/>
      <c r="V163" s="237"/>
      <c r="W163" s="237"/>
      <c r="X163" s="238"/>
      <c r="AT163" s="239" t="s">
        <v>158</v>
      </c>
      <c r="AU163" s="239" t="s">
        <v>91</v>
      </c>
      <c r="AV163" s="13" t="s">
        <v>91</v>
      </c>
      <c r="AW163" s="13" t="s">
        <v>5</v>
      </c>
      <c r="AX163" s="13" t="s">
        <v>81</v>
      </c>
      <c r="AY163" s="239" t="s">
        <v>149</v>
      </c>
    </row>
    <row r="164" spans="1:65" s="15" customFormat="1" ht="11.25">
      <c r="B164" s="265"/>
      <c r="C164" s="266"/>
      <c r="D164" s="230" t="s">
        <v>158</v>
      </c>
      <c r="E164" s="267" t="s">
        <v>1</v>
      </c>
      <c r="F164" s="268" t="s">
        <v>302</v>
      </c>
      <c r="G164" s="266"/>
      <c r="H164" s="269">
        <v>9.2859999999999996</v>
      </c>
      <c r="I164" s="270"/>
      <c r="J164" s="270"/>
      <c r="K164" s="266"/>
      <c r="L164" s="266"/>
      <c r="M164" s="271"/>
      <c r="N164" s="272"/>
      <c r="O164" s="273"/>
      <c r="P164" s="273"/>
      <c r="Q164" s="273"/>
      <c r="R164" s="273"/>
      <c r="S164" s="273"/>
      <c r="T164" s="273"/>
      <c r="U164" s="273"/>
      <c r="V164" s="273"/>
      <c r="W164" s="273"/>
      <c r="X164" s="274"/>
      <c r="AT164" s="275" t="s">
        <v>158</v>
      </c>
      <c r="AU164" s="275" t="s">
        <v>91</v>
      </c>
      <c r="AV164" s="15" t="s">
        <v>168</v>
      </c>
      <c r="AW164" s="15" t="s">
        <v>5</v>
      </c>
      <c r="AX164" s="15" t="s">
        <v>89</v>
      </c>
      <c r="AY164" s="275" t="s">
        <v>149</v>
      </c>
    </row>
    <row r="165" spans="1:65" s="2" customFormat="1" ht="24.2" customHeight="1">
      <c r="A165" s="36"/>
      <c r="B165" s="37"/>
      <c r="C165" s="214" t="s">
        <v>195</v>
      </c>
      <c r="D165" s="214" t="s">
        <v>152</v>
      </c>
      <c r="E165" s="215" t="s">
        <v>334</v>
      </c>
      <c r="F165" s="216" t="s">
        <v>335</v>
      </c>
      <c r="G165" s="217" t="s">
        <v>329</v>
      </c>
      <c r="H165" s="218">
        <v>0.252</v>
      </c>
      <c r="I165" s="219"/>
      <c r="J165" s="219"/>
      <c r="K165" s="220">
        <f>ROUND(P165*H165,2)</f>
        <v>0</v>
      </c>
      <c r="L165" s="221"/>
      <c r="M165" s="39"/>
      <c r="N165" s="222" t="s">
        <v>1</v>
      </c>
      <c r="O165" s="223" t="s">
        <v>44</v>
      </c>
      <c r="P165" s="224">
        <f>I165+J165</f>
        <v>0</v>
      </c>
      <c r="Q165" s="224">
        <f>ROUND(I165*H165,2)</f>
        <v>0</v>
      </c>
      <c r="R165" s="224">
        <f>ROUND(J165*H165,2)</f>
        <v>0</v>
      </c>
      <c r="S165" s="73"/>
      <c r="T165" s="225">
        <f>S165*H165</f>
        <v>0</v>
      </c>
      <c r="U165" s="225">
        <v>0</v>
      </c>
      <c r="V165" s="225">
        <f>U165*H165</f>
        <v>0</v>
      </c>
      <c r="W165" s="225">
        <v>0</v>
      </c>
      <c r="X165" s="226">
        <f>W165*H165</f>
        <v>0</v>
      </c>
      <c r="Y165" s="36"/>
      <c r="Z165" s="36"/>
      <c r="AA165" s="36"/>
      <c r="AB165" s="36"/>
      <c r="AC165" s="36"/>
      <c r="AD165" s="36"/>
      <c r="AE165" s="36"/>
      <c r="AR165" s="227" t="s">
        <v>168</v>
      </c>
      <c r="AT165" s="227" t="s">
        <v>152</v>
      </c>
      <c r="AU165" s="227" t="s">
        <v>91</v>
      </c>
      <c r="AY165" s="17" t="s">
        <v>149</v>
      </c>
      <c r="BE165" s="117">
        <f>IF(O165="základní",K165,0)</f>
        <v>0</v>
      </c>
      <c r="BF165" s="117">
        <f>IF(O165="snížená",K165,0)</f>
        <v>0</v>
      </c>
      <c r="BG165" s="117">
        <f>IF(O165="zákl. přenesená",K165,0)</f>
        <v>0</v>
      </c>
      <c r="BH165" s="117">
        <f>IF(O165="sníž. přenesená",K165,0)</f>
        <v>0</v>
      </c>
      <c r="BI165" s="117">
        <f>IF(O165="nulová",K165,0)</f>
        <v>0</v>
      </c>
      <c r="BJ165" s="17" t="s">
        <v>89</v>
      </c>
      <c r="BK165" s="117">
        <f>ROUND(P165*H165,2)</f>
        <v>0</v>
      </c>
      <c r="BL165" s="17" t="s">
        <v>168</v>
      </c>
      <c r="BM165" s="227" t="s">
        <v>336</v>
      </c>
    </row>
    <row r="166" spans="1:65" s="13" customFormat="1" ht="11.25">
      <c r="B166" s="228"/>
      <c r="C166" s="229"/>
      <c r="D166" s="230" t="s">
        <v>158</v>
      </c>
      <c r="E166" s="231" t="s">
        <v>1</v>
      </c>
      <c r="F166" s="232" t="s">
        <v>337</v>
      </c>
      <c r="G166" s="229"/>
      <c r="H166" s="233">
        <v>0.252</v>
      </c>
      <c r="I166" s="234"/>
      <c r="J166" s="234"/>
      <c r="K166" s="229"/>
      <c r="L166" s="229"/>
      <c r="M166" s="235"/>
      <c r="N166" s="236"/>
      <c r="O166" s="237"/>
      <c r="P166" s="237"/>
      <c r="Q166" s="237"/>
      <c r="R166" s="237"/>
      <c r="S166" s="237"/>
      <c r="T166" s="237"/>
      <c r="U166" s="237"/>
      <c r="V166" s="237"/>
      <c r="W166" s="237"/>
      <c r="X166" s="238"/>
      <c r="AT166" s="239" t="s">
        <v>158</v>
      </c>
      <c r="AU166" s="239" t="s">
        <v>91</v>
      </c>
      <c r="AV166" s="13" t="s">
        <v>91</v>
      </c>
      <c r="AW166" s="13" t="s">
        <v>5</v>
      </c>
      <c r="AX166" s="13" t="s">
        <v>89</v>
      </c>
      <c r="AY166" s="239" t="s">
        <v>149</v>
      </c>
    </row>
    <row r="167" spans="1:65" s="2" customFormat="1" ht="24.2" customHeight="1">
      <c r="A167" s="36"/>
      <c r="B167" s="37"/>
      <c r="C167" s="214" t="s">
        <v>200</v>
      </c>
      <c r="D167" s="214" t="s">
        <v>152</v>
      </c>
      <c r="E167" s="215" t="s">
        <v>338</v>
      </c>
      <c r="F167" s="216" t="s">
        <v>339</v>
      </c>
      <c r="G167" s="217" t="s">
        <v>329</v>
      </c>
      <c r="H167" s="218">
        <v>13.93</v>
      </c>
      <c r="I167" s="219"/>
      <c r="J167" s="219"/>
      <c r="K167" s="220">
        <f>ROUND(P167*H167,2)</f>
        <v>0</v>
      </c>
      <c r="L167" s="221"/>
      <c r="M167" s="39"/>
      <c r="N167" s="222" t="s">
        <v>1</v>
      </c>
      <c r="O167" s="223" t="s">
        <v>44</v>
      </c>
      <c r="P167" s="224">
        <f>I167+J167</f>
        <v>0</v>
      </c>
      <c r="Q167" s="224">
        <f>ROUND(I167*H167,2)</f>
        <v>0</v>
      </c>
      <c r="R167" s="224">
        <f>ROUND(J167*H167,2)</f>
        <v>0</v>
      </c>
      <c r="S167" s="73"/>
      <c r="T167" s="225">
        <f>S167*H167</f>
        <v>0</v>
      </c>
      <c r="U167" s="225">
        <v>0</v>
      </c>
      <c r="V167" s="225">
        <f>U167*H167</f>
        <v>0</v>
      </c>
      <c r="W167" s="225">
        <v>0</v>
      </c>
      <c r="X167" s="226">
        <f>W167*H167</f>
        <v>0</v>
      </c>
      <c r="Y167" s="36"/>
      <c r="Z167" s="36"/>
      <c r="AA167" s="36"/>
      <c r="AB167" s="36"/>
      <c r="AC167" s="36"/>
      <c r="AD167" s="36"/>
      <c r="AE167" s="36"/>
      <c r="AR167" s="227" t="s">
        <v>168</v>
      </c>
      <c r="AT167" s="227" t="s">
        <v>152</v>
      </c>
      <c r="AU167" s="227" t="s">
        <v>91</v>
      </c>
      <c r="AY167" s="17" t="s">
        <v>149</v>
      </c>
      <c r="BE167" s="117">
        <f>IF(O167="základní",K167,0)</f>
        <v>0</v>
      </c>
      <c r="BF167" s="117">
        <f>IF(O167="snížená",K167,0)</f>
        <v>0</v>
      </c>
      <c r="BG167" s="117">
        <f>IF(O167="zákl. přenesená",K167,0)</f>
        <v>0</v>
      </c>
      <c r="BH167" s="117">
        <f>IF(O167="sníž. přenesená",K167,0)</f>
        <v>0</v>
      </c>
      <c r="BI167" s="117">
        <f>IF(O167="nulová",K167,0)</f>
        <v>0</v>
      </c>
      <c r="BJ167" s="17" t="s">
        <v>89</v>
      </c>
      <c r="BK167" s="117">
        <f>ROUND(P167*H167,2)</f>
        <v>0</v>
      </c>
      <c r="BL167" s="17" t="s">
        <v>168</v>
      </c>
      <c r="BM167" s="227" t="s">
        <v>340</v>
      </c>
    </row>
    <row r="168" spans="1:65" s="14" customFormat="1" ht="11.25">
      <c r="B168" s="255"/>
      <c r="C168" s="256"/>
      <c r="D168" s="230" t="s">
        <v>158</v>
      </c>
      <c r="E168" s="257" t="s">
        <v>1</v>
      </c>
      <c r="F168" s="258" t="s">
        <v>341</v>
      </c>
      <c r="G168" s="256"/>
      <c r="H168" s="257" t="s">
        <v>1</v>
      </c>
      <c r="I168" s="259"/>
      <c r="J168" s="259"/>
      <c r="K168" s="256"/>
      <c r="L168" s="256"/>
      <c r="M168" s="260"/>
      <c r="N168" s="261"/>
      <c r="O168" s="262"/>
      <c r="P168" s="262"/>
      <c r="Q168" s="262"/>
      <c r="R168" s="262"/>
      <c r="S168" s="262"/>
      <c r="T168" s="262"/>
      <c r="U168" s="262"/>
      <c r="V168" s="262"/>
      <c r="W168" s="262"/>
      <c r="X168" s="263"/>
      <c r="AT168" s="264" t="s">
        <v>158</v>
      </c>
      <c r="AU168" s="264" t="s">
        <v>91</v>
      </c>
      <c r="AV168" s="14" t="s">
        <v>89</v>
      </c>
      <c r="AW168" s="14" t="s">
        <v>5</v>
      </c>
      <c r="AX168" s="14" t="s">
        <v>81</v>
      </c>
      <c r="AY168" s="264" t="s">
        <v>149</v>
      </c>
    </row>
    <row r="169" spans="1:65" s="13" customFormat="1" ht="11.25">
      <c r="B169" s="228"/>
      <c r="C169" s="229"/>
      <c r="D169" s="230" t="s">
        <v>158</v>
      </c>
      <c r="E169" s="231" t="s">
        <v>1</v>
      </c>
      <c r="F169" s="232" t="s">
        <v>342</v>
      </c>
      <c r="G169" s="229"/>
      <c r="H169" s="233">
        <v>0.89900000000000002</v>
      </c>
      <c r="I169" s="234"/>
      <c r="J169" s="234"/>
      <c r="K169" s="229"/>
      <c r="L169" s="229"/>
      <c r="M169" s="235"/>
      <c r="N169" s="236"/>
      <c r="O169" s="237"/>
      <c r="P169" s="237"/>
      <c r="Q169" s="237"/>
      <c r="R169" s="237"/>
      <c r="S169" s="237"/>
      <c r="T169" s="237"/>
      <c r="U169" s="237"/>
      <c r="V169" s="237"/>
      <c r="W169" s="237"/>
      <c r="X169" s="238"/>
      <c r="AT169" s="239" t="s">
        <v>158</v>
      </c>
      <c r="AU169" s="239" t="s">
        <v>91</v>
      </c>
      <c r="AV169" s="13" t="s">
        <v>91</v>
      </c>
      <c r="AW169" s="13" t="s">
        <v>5</v>
      </c>
      <c r="AX169" s="13" t="s">
        <v>81</v>
      </c>
      <c r="AY169" s="239" t="s">
        <v>149</v>
      </c>
    </row>
    <row r="170" spans="1:65" s="14" customFormat="1" ht="11.25">
      <c r="B170" s="255"/>
      <c r="C170" s="256"/>
      <c r="D170" s="230" t="s">
        <v>158</v>
      </c>
      <c r="E170" s="257" t="s">
        <v>1</v>
      </c>
      <c r="F170" s="258" t="s">
        <v>300</v>
      </c>
      <c r="G170" s="256"/>
      <c r="H170" s="257" t="s">
        <v>1</v>
      </c>
      <c r="I170" s="259"/>
      <c r="J170" s="259"/>
      <c r="K170" s="256"/>
      <c r="L170" s="256"/>
      <c r="M170" s="260"/>
      <c r="N170" s="261"/>
      <c r="O170" s="262"/>
      <c r="P170" s="262"/>
      <c r="Q170" s="262"/>
      <c r="R170" s="262"/>
      <c r="S170" s="262"/>
      <c r="T170" s="262"/>
      <c r="U170" s="262"/>
      <c r="V170" s="262"/>
      <c r="W170" s="262"/>
      <c r="X170" s="263"/>
      <c r="AT170" s="264" t="s">
        <v>158</v>
      </c>
      <c r="AU170" s="264" t="s">
        <v>91</v>
      </c>
      <c r="AV170" s="14" t="s">
        <v>89</v>
      </c>
      <c r="AW170" s="14" t="s">
        <v>5</v>
      </c>
      <c r="AX170" s="14" t="s">
        <v>81</v>
      </c>
      <c r="AY170" s="264" t="s">
        <v>149</v>
      </c>
    </row>
    <row r="171" spans="1:65" s="13" customFormat="1" ht="11.25">
      <c r="B171" s="228"/>
      <c r="C171" s="229"/>
      <c r="D171" s="230" t="s">
        <v>158</v>
      </c>
      <c r="E171" s="231" t="s">
        <v>1</v>
      </c>
      <c r="F171" s="232" t="s">
        <v>343</v>
      </c>
      <c r="G171" s="229"/>
      <c r="H171" s="233">
        <v>2.835</v>
      </c>
      <c r="I171" s="234"/>
      <c r="J171" s="234"/>
      <c r="K171" s="229"/>
      <c r="L171" s="229"/>
      <c r="M171" s="235"/>
      <c r="N171" s="236"/>
      <c r="O171" s="237"/>
      <c r="P171" s="237"/>
      <c r="Q171" s="237"/>
      <c r="R171" s="237"/>
      <c r="S171" s="237"/>
      <c r="T171" s="237"/>
      <c r="U171" s="237"/>
      <c r="V171" s="237"/>
      <c r="W171" s="237"/>
      <c r="X171" s="238"/>
      <c r="AT171" s="239" t="s">
        <v>158</v>
      </c>
      <c r="AU171" s="239" t="s">
        <v>91</v>
      </c>
      <c r="AV171" s="13" t="s">
        <v>91</v>
      </c>
      <c r="AW171" s="13" t="s">
        <v>5</v>
      </c>
      <c r="AX171" s="13" t="s">
        <v>81</v>
      </c>
      <c r="AY171" s="239" t="s">
        <v>149</v>
      </c>
    </row>
    <row r="172" spans="1:65" s="14" customFormat="1" ht="11.25">
      <c r="B172" s="255"/>
      <c r="C172" s="256"/>
      <c r="D172" s="230" t="s">
        <v>158</v>
      </c>
      <c r="E172" s="257" t="s">
        <v>1</v>
      </c>
      <c r="F172" s="258" t="s">
        <v>344</v>
      </c>
      <c r="G172" s="256"/>
      <c r="H172" s="257" t="s">
        <v>1</v>
      </c>
      <c r="I172" s="259"/>
      <c r="J172" s="259"/>
      <c r="K172" s="256"/>
      <c r="L172" s="256"/>
      <c r="M172" s="260"/>
      <c r="N172" s="261"/>
      <c r="O172" s="262"/>
      <c r="P172" s="262"/>
      <c r="Q172" s="262"/>
      <c r="R172" s="262"/>
      <c r="S172" s="262"/>
      <c r="T172" s="262"/>
      <c r="U172" s="262"/>
      <c r="V172" s="262"/>
      <c r="W172" s="262"/>
      <c r="X172" s="263"/>
      <c r="AT172" s="264" t="s">
        <v>158</v>
      </c>
      <c r="AU172" s="264" t="s">
        <v>91</v>
      </c>
      <c r="AV172" s="14" t="s">
        <v>89</v>
      </c>
      <c r="AW172" s="14" t="s">
        <v>5</v>
      </c>
      <c r="AX172" s="14" t="s">
        <v>81</v>
      </c>
      <c r="AY172" s="264" t="s">
        <v>149</v>
      </c>
    </row>
    <row r="173" spans="1:65" s="13" customFormat="1" ht="11.25">
      <c r="B173" s="228"/>
      <c r="C173" s="229"/>
      <c r="D173" s="230" t="s">
        <v>158</v>
      </c>
      <c r="E173" s="231" t="s">
        <v>1</v>
      </c>
      <c r="F173" s="232" t="s">
        <v>345</v>
      </c>
      <c r="G173" s="229"/>
      <c r="H173" s="233">
        <v>4.4459999999999997</v>
      </c>
      <c r="I173" s="234"/>
      <c r="J173" s="234"/>
      <c r="K173" s="229"/>
      <c r="L173" s="229"/>
      <c r="M173" s="235"/>
      <c r="N173" s="236"/>
      <c r="O173" s="237"/>
      <c r="P173" s="237"/>
      <c r="Q173" s="237"/>
      <c r="R173" s="237"/>
      <c r="S173" s="237"/>
      <c r="T173" s="237"/>
      <c r="U173" s="237"/>
      <c r="V173" s="237"/>
      <c r="W173" s="237"/>
      <c r="X173" s="238"/>
      <c r="AT173" s="239" t="s">
        <v>158</v>
      </c>
      <c r="AU173" s="239" t="s">
        <v>91</v>
      </c>
      <c r="AV173" s="13" t="s">
        <v>91</v>
      </c>
      <c r="AW173" s="13" t="s">
        <v>5</v>
      </c>
      <c r="AX173" s="13" t="s">
        <v>81</v>
      </c>
      <c r="AY173" s="239" t="s">
        <v>149</v>
      </c>
    </row>
    <row r="174" spans="1:65" s="14" customFormat="1" ht="11.25">
      <c r="B174" s="255"/>
      <c r="C174" s="256"/>
      <c r="D174" s="230" t="s">
        <v>158</v>
      </c>
      <c r="E174" s="257" t="s">
        <v>1</v>
      </c>
      <c r="F174" s="258" t="s">
        <v>346</v>
      </c>
      <c r="G174" s="256"/>
      <c r="H174" s="257" t="s">
        <v>1</v>
      </c>
      <c r="I174" s="259"/>
      <c r="J174" s="259"/>
      <c r="K174" s="256"/>
      <c r="L174" s="256"/>
      <c r="M174" s="260"/>
      <c r="N174" s="261"/>
      <c r="O174" s="262"/>
      <c r="P174" s="262"/>
      <c r="Q174" s="262"/>
      <c r="R174" s="262"/>
      <c r="S174" s="262"/>
      <c r="T174" s="262"/>
      <c r="U174" s="262"/>
      <c r="V174" s="262"/>
      <c r="W174" s="262"/>
      <c r="X174" s="263"/>
      <c r="AT174" s="264" t="s">
        <v>158</v>
      </c>
      <c r="AU174" s="264" t="s">
        <v>91</v>
      </c>
      <c r="AV174" s="14" t="s">
        <v>89</v>
      </c>
      <c r="AW174" s="14" t="s">
        <v>5</v>
      </c>
      <c r="AX174" s="14" t="s">
        <v>81</v>
      </c>
      <c r="AY174" s="264" t="s">
        <v>149</v>
      </c>
    </row>
    <row r="175" spans="1:65" s="13" customFormat="1" ht="11.25">
      <c r="B175" s="228"/>
      <c r="C175" s="229"/>
      <c r="D175" s="230" t="s">
        <v>158</v>
      </c>
      <c r="E175" s="231" t="s">
        <v>1</v>
      </c>
      <c r="F175" s="232" t="s">
        <v>347</v>
      </c>
      <c r="G175" s="229"/>
      <c r="H175" s="233">
        <v>5.75</v>
      </c>
      <c r="I175" s="234"/>
      <c r="J175" s="234"/>
      <c r="K175" s="229"/>
      <c r="L175" s="229"/>
      <c r="M175" s="235"/>
      <c r="N175" s="236"/>
      <c r="O175" s="237"/>
      <c r="P175" s="237"/>
      <c r="Q175" s="237"/>
      <c r="R175" s="237"/>
      <c r="S175" s="237"/>
      <c r="T175" s="237"/>
      <c r="U175" s="237"/>
      <c r="V175" s="237"/>
      <c r="W175" s="237"/>
      <c r="X175" s="238"/>
      <c r="AT175" s="239" t="s">
        <v>158</v>
      </c>
      <c r="AU175" s="239" t="s">
        <v>91</v>
      </c>
      <c r="AV175" s="13" t="s">
        <v>91</v>
      </c>
      <c r="AW175" s="13" t="s">
        <v>5</v>
      </c>
      <c r="AX175" s="13" t="s">
        <v>81</v>
      </c>
      <c r="AY175" s="239" t="s">
        <v>149</v>
      </c>
    </row>
    <row r="176" spans="1:65" s="15" customFormat="1" ht="11.25">
      <c r="B176" s="265"/>
      <c r="C176" s="266"/>
      <c r="D176" s="230" t="s">
        <v>158</v>
      </c>
      <c r="E176" s="267" t="s">
        <v>1</v>
      </c>
      <c r="F176" s="268" t="s">
        <v>302</v>
      </c>
      <c r="G176" s="266"/>
      <c r="H176" s="269">
        <v>13.93</v>
      </c>
      <c r="I176" s="270"/>
      <c r="J176" s="270"/>
      <c r="K176" s="266"/>
      <c r="L176" s="266"/>
      <c r="M176" s="271"/>
      <c r="N176" s="272"/>
      <c r="O176" s="273"/>
      <c r="P176" s="273"/>
      <c r="Q176" s="273"/>
      <c r="R176" s="273"/>
      <c r="S176" s="273"/>
      <c r="T176" s="273"/>
      <c r="U176" s="273"/>
      <c r="V176" s="273"/>
      <c r="W176" s="273"/>
      <c r="X176" s="274"/>
      <c r="AT176" s="275" t="s">
        <v>158</v>
      </c>
      <c r="AU176" s="275" t="s">
        <v>91</v>
      </c>
      <c r="AV176" s="15" t="s">
        <v>168</v>
      </c>
      <c r="AW176" s="15" t="s">
        <v>5</v>
      </c>
      <c r="AX176" s="15" t="s">
        <v>89</v>
      </c>
      <c r="AY176" s="275" t="s">
        <v>149</v>
      </c>
    </row>
    <row r="177" spans="1:65" s="2" customFormat="1" ht="37.9" customHeight="1">
      <c r="A177" s="36"/>
      <c r="B177" s="37"/>
      <c r="C177" s="214" t="s">
        <v>204</v>
      </c>
      <c r="D177" s="214" t="s">
        <v>152</v>
      </c>
      <c r="E177" s="215" t="s">
        <v>348</v>
      </c>
      <c r="F177" s="216" t="s">
        <v>349</v>
      </c>
      <c r="G177" s="217" t="s">
        <v>329</v>
      </c>
      <c r="H177" s="218">
        <v>15.445</v>
      </c>
      <c r="I177" s="219"/>
      <c r="J177" s="219"/>
      <c r="K177" s="220">
        <f>ROUND(P177*H177,2)</f>
        <v>0</v>
      </c>
      <c r="L177" s="221"/>
      <c r="M177" s="39"/>
      <c r="N177" s="222" t="s">
        <v>1</v>
      </c>
      <c r="O177" s="223" t="s">
        <v>44</v>
      </c>
      <c r="P177" s="224">
        <f>I177+J177</f>
        <v>0</v>
      </c>
      <c r="Q177" s="224">
        <f>ROUND(I177*H177,2)</f>
        <v>0</v>
      </c>
      <c r="R177" s="224">
        <f>ROUND(J177*H177,2)</f>
        <v>0</v>
      </c>
      <c r="S177" s="73"/>
      <c r="T177" s="225">
        <f>S177*H177</f>
        <v>0</v>
      </c>
      <c r="U177" s="225">
        <v>0</v>
      </c>
      <c r="V177" s="225">
        <f>U177*H177</f>
        <v>0</v>
      </c>
      <c r="W177" s="225">
        <v>0</v>
      </c>
      <c r="X177" s="226">
        <f>W177*H177</f>
        <v>0</v>
      </c>
      <c r="Y177" s="36"/>
      <c r="Z177" s="36"/>
      <c r="AA177" s="36"/>
      <c r="AB177" s="36"/>
      <c r="AC177" s="36"/>
      <c r="AD177" s="36"/>
      <c r="AE177" s="36"/>
      <c r="AR177" s="227" t="s">
        <v>168</v>
      </c>
      <c r="AT177" s="227" t="s">
        <v>152</v>
      </c>
      <c r="AU177" s="227" t="s">
        <v>91</v>
      </c>
      <c r="AY177" s="17" t="s">
        <v>149</v>
      </c>
      <c r="BE177" s="117">
        <f>IF(O177="základní",K177,0)</f>
        <v>0</v>
      </c>
      <c r="BF177" s="117">
        <f>IF(O177="snížená",K177,0)</f>
        <v>0</v>
      </c>
      <c r="BG177" s="117">
        <f>IF(O177="zákl. přenesená",K177,0)</f>
        <v>0</v>
      </c>
      <c r="BH177" s="117">
        <f>IF(O177="sníž. přenesená",K177,0)</f>
        <v>0</v>
      </c>
      <c r="BI177" s="117">
        <f>IF(O177="nulová",K177,0)</f>
        <v>0</v>
      </c>
      <c r="BJ177" s="17" t="s">
        <v>89</v>
      </c>
      <c r="BK177" s="117">
        <f>ROUND(P177*H177,2)</f>
        <v>0</v>
      </c>
      <c r="BL177" s="17" t="s">
        <v>168</v>
      </c>
      <c r="BM177" s="227" t="s">
        <v>350</v>
      </c>
    </row>
    <row r="178" spans="1:65" s="13" customFormat="1" ht="11.25">
      <c r="B178" s="228"/>
      <c r="C178" s="229"/>
      <c r="D178" s="230" t="s">
        <v>158</v>
      </c>
      <c r="E178" s="231" t="s">
        <v>1</v>
      </c>
      <c r="F178" s="232" t="s">
        <v>351</v>
      </c>
      <c r="G178" s="229"/>
      <c r="H178" s="233">
        <v>15.445</v>
      </c>
      <c r="I178" s="234"/>
      <c r="J178" s="234"/>
      <c r="K178" s="229"/>
      <c r="L178" s="229"/>
      <c r="M178" s="235"/>
      <c r="N178" s="236"/>
      <c r="O178" s="237"/>
      <c r="P178" s="237"/>
      <c r="Q178" s="237"/>
      <c r="R178" s="237"/>
      <c r="S178" s="237"/>
      <c r="T178" s="237"/>
      <c r="U178" s="237"/>
      <c r="V178" s="237"/>
      <c r="W178" s="237"/>
      <c r="X178" s="238"/>
      <c r="AT178" s="239" t="s">
        <v>158</v>
      </c>
      <c r="AU178" s="239" t="s">
        <v>91</v>
      </c>
      <c r="AV178" s="13" t="s">
        <v>91</v>
      </c>
      <c r="AW178" s="13" t="s">
        <v>5</v>
      </c>
      <c r="AX178" s="13" t="s">
        <v>89</v>
      </c>
      <c r="AY178" s="239" t="s">
        <v>149</v>
      </c>
    </row>
    <row r="179" spans="1:65" s="2" customFormat="1" ht="37.9" customHeight="1">
      <c r="A179" s="36"/>
      <c r="B179" s="37"/>
      <c r="C179" s="214" t="s">
        <v>208</v>
      </c>
      <c r="D179" s="214" t="s">
        <v>152</v>
      </c>
      <c r="E179" s="215" t="s">
        <v>352</v>
      </c>
      <c r="F179" s="216" t="s">
        <v>353</v>
      </c>
      <c r="G179" s="217" t="s">
        <v>329</v>
      </c>
      <c r="H179" s="218">
        <v>15.445</v>
      </c>
      <c r="I179" s="219"/>
      <c r="J179" s="219"/>
      <c r="K179" s="220">
        <f>ROUND(P179*H179,2)</f>
        <v>0</v>
      </c>
      <c r="L179" s="221"/>
      <c r="M179" s="39"/>
      <c r="N179" s="222" t="s">
        <v>1</v>
      </c>
      <c r="O179" s="223" t="s">
        <v>44</v>
      </c>
      <c r="P179" s="224">
        <f>I179+J179</f>
        <v>0</v>
      </c>
      <c r="Q179" s="224">
        <f>ROUND(I179*H179,2)</f>
        <v>0</v>
      </c>
      <c r="R179" s="224">
        <f>ROUND(J179*H179,2)</f>
        <v>0</v>
      </c>
      <c r="S179" s="73"/>
      <c r="T179" s="225">
        <f>S179*H179</f>
        <v>0</v>
      </c>
      <c r="U179" s="225">
        <v>0</v>
      </c>
      <c r="V179" s="225">
        <f>U179*H179</f>
        <v>0</v>
      </c>
      <c r="W179" s="225">
        <v>0</v>
      </c>
      <c r="X179" s="226">
        <f>W179*H179</f>
        <v>0</v>
      </c>
      <c r="Y179" s="36"/>
      <c r="Z179" s="36"/>
      <c r="AA179" s="36"/>
      <c r="AB179" s="36"/>
      <c r="AC179" s="36"/>
      <c r="AD179" s="36"/>
      <c r="AE179" s="36"/>
      <c r="AR179" s="227" t="s">
        <v>168</v>
      </c>
      <c r="AT179" s="227" t="s">
        <v>152</v>
      </c>
      <c r="AU179" s="227" t="s">
        <v>91</v>
      </c>
      <c r="AY179" s="17" t="s">
        <v>149</v>
      </c>
      <c r="BE179" s="117">
        <f>IF(O179="základní",K179,0)</f>
        <v>0</v>
      </c>
      <c r="BF179" s="117">
        <f>IF(O179="snížená",K179,0)</f>
        <v>0</v>
      </c>
      <c r="BG179" s="117">
        <f>IF(O179="zákl. přenesená",K179,0)</f>
        <v>0</v>
      </c>
      <c r="BH179" s="117">
        <f>IF(O179="sníž. přenesená",K179,0)</f>
        <v>0</v>
      </c>
      <c r="BI179" s="117">
        <f>IF(O179="nulová",K179,0)</f>
        <v>0</v>
      </c>
      <c r="BJ179" s="17" t="s">
        <v>89</v>
      </c>
      <c r="BK179" s="117">
        <f>ROUND(P179*H179,2)</f>
        <v>0</v>
      </c>
      <c r="BL179" s="17" t="s">
        <v>168</v>
      </c>
      <c r="BM179" s="227" t="s">
        <v>354</v>
      </c>
    </row>
    <row r="180" spans="1:65" s="13" customFormat="1" ht="11.25">
      <c r="B180" s="228"/>
      <c r="C180" s="229"/>
      <c r="D180" s="230" t="s">
        <v>158</v>
      </c>
      <c r="E180" s="231" t="s">
        <v>1</v>
      </c>
      <c r="F180" s="232" t="s">
        <v>351</v>
      </c>
      <c r="G180" s="229"/>
      <c r="H180" s="233">
        <v>15.445</v>
      </c>
      <c r="I180" s="234"/>
      <c r="J180" s="234"/>
      <c r="K180" s="229"/>
      <c r="L180" s="229"/>
      <c r="M180" s="235"/>
      <c r="N180" s="236"/>
      <c r="O180" s="237"/>
      <c r="P180" s="237"/>
      <c r="Q180" s="237"/>
      <c r="R180" s="237"/>
      <c r="S180" s="237"/>
      <c r="T180" s="237"/>
      <c r="U180" s="237"/>
      <c r="V180" s="237"/>
      <c r="W180" s="237"/>
      <c r="X180" s="238"/>
      <c r="AT180" s="239" t="s">
        <v>158</v>
      </c>
      <c r="AU180" s="239" t="s">
        <v>91</v>
      </c>
      <c r="AV180" s="13" t="s">
        <v>91</v>
      </c>
      <c r="AW180" s="13" t="s">
        <v>5</v>
      </c>
      <c r="AX180" s="13" t="s">
        <v>89</v>
      </c>
      <c r="AY180" s="239" t="s">
        <v>149</v>
      </c>
    </row>
    <row r="181" spans="1:65" s="2" customFormat="1" ht="24.2" customHeight="1">
      <c r="A181" s="36"/>
      <c r="B181" s="37"/>
      <c r="C181" s="214" t="s">
        <v>212</v>
      </c>
      <c r="D181" s="214" t="s">
        <v>152</v>
      </c>
      <c r="E181" s="215" t="s">
        <v>355</v>
      </c>
      <c r="F181" s="216" t="s">
        <v>356</v>
      </c>
      <c r="G181" s="217" t="s">
        <v>329</v>
      </c>
      <c r="H181" s="218">
        <v>8.0259999999999998</v>
      </c>
      <c r="I181" s="219"/>
      <c r="J181" s="219"/>
      <c r="K181" s="220">
        <f>ROUND(P181*H181,2)</f>
        <v>0</v>
      </c>
      <c r="L181" s="221"/>
      <c r="M181" s="39"/>
      <c r="N181" s="222" t="s">
        <v>1</v>
      </c>
      <c r="O181" s="223" t="s">
        <v>44</v>
      </c>
      <c r="P181" s="224">
        <f>I181+J181</f>
        <v>0</v>
      </c>
      <c r="Q181" s="224">
        <f>ROUND(I181*H181,2)</f>
        <v>0</v>
      </c>
      <c r="R181" s="224">
        <f>ROUND(J181*H181,2)</f>
        <v>0</v>
      </c>
      <c r="S181" s="73"/>
      <c r="T181" s="225">
        <f>S181*H181</f>
        <v>0</v>
      </c>
      <c r="U181" s="225">
        <v>0</v>
      </c>
      <c r="V181" s="225">
        <f>U181*H181</f>
        <v>0</v>
      </c>
      <c r="W181" s="225">
        <v>0</v>
      </c>
      <c r="X181" s="226">
        <f>W181*H181</f>
        <v>0</v>
      </c>
      <c r="Y181" s="36"/>
      <c r="Z181" s="36"/>
      <c r="AA181" s="36"/>
      <c r="AB181" s="36"/>
      <c r="AC181" s="36"/>
      <c r="AD181" s="36"/>
      <c r="AE181" s="36"/>
      <c r="AR181" s="227" t="s">
        <v>168</v>
      </c>
      <c r="AT181" s="227" t="s">
        <v>152</v>
      </c>
      <c r="AU181" s="227" t="s">
        <v>91</v>
      </c>
      <c r="AY181" s="17" t="s">
        <v>149</v>
      </c>
      <c r="BE181" s="117">
        <f>IF(O181="základní",K181,0)</f>
        <v>0</v>
      </c>
      <c r="BF181" s="117">
        <f>IF(O181="snížená",K181,0)</f>
        <v>0</v>
      </c>
      <c r="BG181" s="117">
        <f>IF(O181="zákl. přenesená",K181,0)</f>
        <v>0</v>
      </c>
      <c r="BH181" s="117">
        <f>IF(O181="sníž. přenesená",K181,0)</f>
        <v>0</v>
      </c>
      <c r="BI181" s="117">
        <f>IF(O181="nulová",K181,0)</f>
        <v>0</v>
      </c>
      <c r="BJ181" s="17" t="s">
        <v>89</v>
      </c>
      <c r="BK181" s="117">
        <f>ROUND(P181*H181,2)</f>
        <v>0</v>
      </c>
      <c r="BL181" s="17" t="s">
        <v>168</v>
      </c>
      <c r="BM181" s="227" t="s">
        <v>357</v>
      </c>
    </row>
    <row r="182" spans="1:65" s="14" customFormat="1" ht="11.25">
      <c r="B182" s="255"/>
      <c r="C182" s="256"/>
      <c r="D182" s="230" t="s">
        <v>158</v>
      </c>
      <c r="E182" s="257" t="s">
        <v>1</v>
      </c>
      <c r="F182" s="258" t="s">
        <v>298</v>
      </c>
      <c r="G182" s="256"/>
      <c r="H182" s="257" t="s">
        <v>1</v>
      </c>
      <c r="I182" s="259"/>
      <c r="J182" s="259"/>
      <c r="K182" s="256"/>
      <c r="L182" s="256"/>
      <c r="M182" s="260"/>
      <c r="N182" s="261"/>
      <c r="O182" s="262"/>
      <c r="P182" s="262"/>
      <c r="Q182" s="262"/>
      <c r="R182" s="262"/>
      <c r="S182" s="262"/>
      <c r="T182" s="262"/>
      <c r="U182" s="262"/>
      <c r="V182" s="262"/>
      <c r="W182" s="262"/>
      <c r="X182" s="263"/>
      <c r="AT182" s="264" t="s">
        <v>158</v>
      </c>
      <c r="AU182" s="264" t="s">
        <v>91</v>
      </c>
      <c r="AV182" s="14" t="s">
        <v>89</v>
      </c>
      <c r="AW182" s="14" t="s">
        <v>5</v>
      </c>
      <c r="AX182" s="14" t="s">
        <v>81</v>
      </c>
      <c r="AY182" s="264" t="s">
        <v>149</v>
      </c>
    </row>
    <row r="183" spans="1:65" s="13" customFormat="1" ht="11.25">
      <c r="B183" s="228"/>
      <c r="C183" s="229"/>
      <c r="D183" s="230" t="s">
        <v>158</v>
      </c>
      <c r="E183" s="231" t="s">
        <v>1</v>
      </c>
      <c r="F183" s="232" t="s">
        <v>331</v>
      </c>
      <c r="G183" s="229"/>
      <c r="H183" s="233">
        <v>8.0259999999999998</v>
      </c>
      <c r="I183" s="234"/>
      <c r="J183" s="234"/>
      <c r="K183" s="229"/>
      <c r="L183" s="229"/>
      <c r="M183" s="235"/>
      <c r="N183" s="236"/>
      <c r="O183" s="237"/>
      <c r="P183" s="237"/>
      <c r="Q183" s="237"/>
      <c r="R183" s="237"/>
      <c r="S183" s="237"/>
      <c r="T183" s="237"/>
      <c r="U183" s="237"/>
      <c r="V183" s="237"/>
      <c r="W183" s="237"/>
      <c r="X183" s="238"/>
      <c r="AT183" s="239" t="s">
        <v>158</v>
      </c>
      <c r="AU183" s="239" t="s">
        <v>91</v>
      </c>
      <c r="AV183" s="13" t="s">
        <v>91</v>
      </c>
      <c r="AW183" s="13" t="s">
        <v>5</v>
      </c>
      <c r="AX183" s="13" t="s">
        <v>89</v>
      </c>
      <c r="AY183" s="239" t="s">
        <v>149</v>
      </c>
    </row>
    <row r="184" spans="1:65" s="2" customFormat="1" ht="16.5" customHeight="1">
      <c r="A184" s="36"/>
      <c r="B184" s="37"/>
      <c r="C184" s="214" t="s">
        <v>216</v>
      </c>
      <c r="D184" s="214" t="s">
        <v>152</v>
      </c>
      <c r="E184" s="215" t="s">
        <v>358</v>
      </c>
      <c r="F184" s="216" t="s">
        <v>359</v>
      </c>
      <c r="G184" s="217" t="s">
        <v>155</v>
      </c>
      <c r="H184" s="218">
        <v>20.8</v>
      </c>
      <c r="I184" s="219"/>
      <c r="J184" s="219"/>
      <c r="K184" s="220">
        <f>ROUND(P184*H184,2)</f>
        <v>0</v>
      </c>
      <c r="L184" s="221"/>
      <c r="M184" s="39"/>
      <c r="N184" s="222" t="s">
        <v>1</v>
      </c>
      <c r="O184" s="223" t="s">
        <v>44</v>
      </c>
      <c r="P184" s="224">
        <f>I184+J184</f>
        <v>0</v>
      </c>
      <c r="Q184" s="224">
        <f>ROUND(I184*H184,2)</f>
        <v>0</v>
      </c>
      <c r="R184" s="224">
        <f>ROUND(J184*H184,2)</f>
        <v>0</v>
      </c>
      <c r="S184" s="73"/>
      <c r="T184" s="225">
        <f>S184*H184</f>
        <v>0</v>
      </c>
      <c r="U184" s="225">
        <v>0</v>
      </c>
      <c r="V184" s="225">
        <f>U184*H184</f>
        <v>0</v>
      </c>
      <c r="W184" s="225">
        <v>0</v>
      </c>
      <c r="X184" s="226">
        <f>W184*H184</f>
        <v>0</v>
      </c>
      <c r="Y184" s="36"/>
      <c r="Z184" s="36"/>
      <c r="AA184" s="36"/>
      <c r="AB184" s="36"/>
      <c r="AC184" s="36"/>
      <c r="AD184" s="36"/>
      <c r="AE184" s="36"/>
      <c r="AR184" s="227" t="s">
        <v>168</v>
      </c>
      <c r="AT184" s="227" t="s">
        <v>152</v>
      </c>
      <c r="AU184" s="227" t="s">
        <v>91</v>
      </c>
      <c r="AY184" s="17" t="s">
        <v>149</v>
      </c>
      <c r="BE184" s="117">
        <f>IF(O184="základní",K184,0)</f>
        <v>0</v>
      </c>
      <c r="BF184" s="117">
        <f>IF(O184="snížená",K184,0)</f>
        <v>0</v>
      </c>
      <c r="BG184" s="117">
        <f>IF(O184="zákl. přenesená",K184,0)</f>
        <v>0</v>
      </c>
      <c r="BH184" s="117">
        <f>IF(O184="sníž. přenesená",K184,0)</f>
        <v>0</v>
      </c>
      <c r="BI184" s="117">
        <f>IF(O184="nulová",K184,0)</f>
        <v>0</v>
      </c>
      <c r="BJ184" s="17" t="s">
        <v>89</v>
      </c>
      <c r="BK184" s="117">
        <f>ROUND(P184*H184,2)</f>
        <v>0</v>
      </c>
      <c r="BL184" s="17" t="s">
        <v>168</v>
      </c>
      <c r="BM184" s="227" t="s">
        <v>360</v>
      </c>
    </row>
    <row r="185" spans="1:65" s="2" customFormat="1" ht="33" customHeight="1">
      <c r="A185" s="36"/>
      <c r="B185" s="37"/>
      <c r="C185" s="214" t="s">
        <v>9</v>
      </c>
      <c r="D185" s="214" t="s">
        <v>152</v>
      </c>
      <c r="E185" s="215" t="s">
        <v>361</v>
      </c>
      <c r="F185" s="216" t="s">
        <v>362</v>
      </c>
      <c r="G185" s="217" t="s">
        <v>329</v>
      </c>
      <c r="H185" s="218">
        <v>7.64</v>
      </c>
      <c r="I185" s="219"/>
      <c r="J185" s="219"/>
      <c r="K185" s="220">
        <f>ROUND(P185*H185,2)</f>
        <v>0</v>
      </c>
      <c r="L185" s="221"/>
      <c r="M185" s="39"/>
      <c r="N185" s="222" t="s">
        <v>1</v>
      </c>
      <c r="O185" s="223" t="s">
        <v>44</v>
      </c>
      <c r="P185" s="224">
        <f>I185+J185</f>
        <v>0</v>
      </c>
      <c r="Q185" s="224">
        <f>ROUND(I185*H185,2)</f>
        <v>0</v>
      </c>
      <c r="R185" s="224">
        <f>ROUND(J185*H185,2)</f>
        <v>0</v>
      </c>
      <c r="S185" s="73"/>
      <c r="T185" s="225">
        <f>S185*H185</f>
        <v>0</v>
      </c>
      <c r="U185" s="225">
        <v>0</v>
      </c>
      <c r="V185" s="225">
        <f>U185*H185</f>
        <v>0</v>
      </c>
      <c r="W185" s="225">
        <v>0</v>
      </c>
      <c r="X185" s="226">
        <f>W185*H185</f>
        <v>0</v>
      </c>
      <c r="Y185" s="36"/>
      <c r="Z185" s="36"/>
      <c r="AA185" s="36"/>
      <c r="AB185" s="36"/>
      <c r="AC185" s="36"/>
      <c r="AD185" s="36"/>
      <c r="AE185" s="36"/>
      <c r="AR185" s="227" t="s">
        <v>168</v>
      </c>
      <c r="AT185" s="227" t="s">
        <v>152</v>
      </c>
      <c r="AU185" s="227" t="s">
        <v>91</v>
      </c>
      <c r="AY185" s="17" t="s">
        <v>149</v>
      </c>
      <c r="BE185" s="117">
        <f>IF(O185="základní",K185,0)</f>
        <v>0</v>
      </c>
      <c r="BF185" s="117">
        <f>IF(O185="snížená",K185,0)</f>
        <v>0</v>
      </c>
      <c r="BG185" s="117">
        <f>IF(O185="zákl. přenesená",K185,0)</f>
        <v>0</v>
      </c>
      <c r="BH185" s="117">
        <f>IF(O185="sníž. přenesená",K185,0)</f>
        <v>0</v>
      </c>
      <c r="BI185" s="117">
        <f>IF(O185="nulová",K185,0)</f>
        <v>0</v>
      </c>
      <c r="BJ185" s="17" t="s">
        <v>89</v>
      </c>
      <c r="BK185" s="117">
        <f>ROUND(P185*H185,2)</f>
        <v>0</v>
      </c>
      <c r="BL185" s="17" t="s">
        <v>168</v>
      </c>
      <c r="BM185" s="227" t="s">
        <v>363</v>
      </c>
    </row>
    <row r="186" spans="1:65" s="14" customFormat="1" ht="11.25">
      <c r="B186" s="255"/>
      <c r="C186" s="256"/>
      <c r="D186" s="230" t="s">
        <v>158</v>
      </c>
      <c r="E186" s="257" t="s">
        <v>1</v>
      </c>
      <c r="F186" s="258" t="s">
        <v>364</v>
      </c>
      <c r="G186" s="256"/>
      <c r="H186" s="257" t="s">
        <v>1</v>
      </c>
      <c r="I186" s="259"/>
      <c r="J186" s="259"/>
      <c r="K186" s="256"/>
      <c r="L186" s="256"/>
      <c r="M186" s="260"/>
      <c r="N186" s="261"/>
      <c r="O186" s="262"/>
      <c r="P186" s="262"/>
      <c r="Q186" s="262"/>
      <c r="R186" s="262"/>
      <c r="S186" s="262"/>
      <c r="T186" s="262"/>
      <c r="U186" s="262"/>
      <c r="V186" s="262"/>
      <c r="W186" s="262"/>
      <c r="X186" s="263"/>
      <c r="AT186" s="264" t="s">
        <v>158</v>
      </c>
      <c r="AU186" s="264" t="s">
        <v>91</v>
      </c>
      <c r="AV186" s="14" t="s">
        <v>89</v>
      </c>
      <c r="AW186" s="14" t="s">
        <v>5</v>
      </c>
      <c r="AX186" s="14" t="s">
        <v>81</v>
      </c>
      <c r="AY186" s="264" t="s">
        <v>149</v>
      </c>
    </row>
    <row r="187" spans="1:65" s="14" customFormat="1" ht="11.25">
      <c r="B187" s="255"/>
      <c r="C187" s="256"/>
      <c r="D187" s="230" t="s">
        <v>158</v>
      </c>
      <c r="E187" s="257" t="s">
        <v>1</v>
      </c>
      <c r="F187" s="258" t="s">
        <v>300</v>
      </c>
      <c r="G187" s="256"/>
      <c r="H187" s="257" t="s">
        <v>1</v>
      </c>
      <c r="I187" s="259"/>
      <c r="J187" s="259"/>
      <c r="K187" s="256"/>
      <c r="L187" s="256"/>
      <c r="M187" s="260"/>
      <c r="N187" s="261"/>
      <c r="O187" s="262"/>
      <c r="P187" s="262"/>
      <c r="Q187" s="262"/>
      <c r="R187" s="262"/>
      <c r="S187" s="262"/>
      <c r="T187" s="262"/>
      <c r="U187" s="262"/>
      <c r="V187" s="262"/>
      <c r="W187" s="262"/>
      <c r="X187" s="263"/>
      <c r="AT187" s="264" t="s">
        <v>158</v>
      </c>
      <c r="AU187" s="264" t="s">
        <v>91</v>
      </c>
      <c r="AV187" s="14" t="s">
        <v>89</v>
      </c>
      <c r="AW187" s="14" t="s">
        <v>5</v>
      </c>
      <c r="AX187" s="14" t="s">
        <v>81</v>
      </c>
      <c r="AY187" s="264" t="s">
        <v>149</v>
      </c>
    </row>
    <row r="188" spans="1:65" s="13" customFormat="1" ht="11.25">
      <c r="B188" s="228"/>
      <c r="C188" s="229"/>
      <c r="D188" s="230" t="s">
        <v>158</v>
      </c>
      <c r="E188" s="231" t="s">
        <v>1</v>
      </c>
      <c r="F188" s="232" t="s">
        <v>365</v>
      </c>
      <c r="G188" s="229"/>
      <c r="H188" s="233">
        <v>1.89</v>
      </c>
      <c r="I188" s="234"/>
      <c r="J188" s="234"/>
      <c r="K188" s="229"/>
      <c r="L188" s="229"/>
      <c r="M188" s="235"/>
      <c r="N188" s="236"/>
      <c r="O188" s="237"/>
      <c r="P188" s="237"/>
      <c r="Q188" s="237"/>
      <c r="R188" s="237"/>
      <c r="S188" s="237"/>
      <c r="T188" s="237"/>
      <c r="U188" s="237"/>
      <c r="V188" s="237"/>
      <c r="W188" s="237"/>
      <c r="X188" s="238"/>
      <c r="AT188" s="239" t="s">
        <v>158</v>
      </c>
      <c r="AU188" s="239" t="s">
        <v>91</v>
      </c>
      <c r="AV188" s="13" t="s">
        <v>91</v>
      </c>
      <c r="AW188" s="13" t="s">
        <v>5</v>
      </c>
      <c r="AX188" s="13" t="s">
        <v>81</v>
      </c>
      <c r="AY188" s="239" t="s">
        <v>149</v>
      </c>
    </row>
    <row r="189" spans="1:65" s="14" customFormat="1" ht="11.25">
      <c r="B189" s="255"/>
      <c r="C189" s="256"/>
      <c r="D189" s="230" t="s">
        <v>158</v>
      </c>
      <c r="E189" s="257" t="s">
        <v>1</v>
      </c>
      <c r="F189" s="258" t="s">
        <v>346</v>
      </c>
      <c r="G189" s="256"/>
      <c r="H189" s="257" t="s">
        <v>1</v>
      </c>
      <c r="I189" s="259"/>
      <c r="J189" s="259"/>
      <c r="K189" s="256"/>
      <c r="L189" s="256"/>
      <c r="M189" s="260"/>
      <c r="N189" s="261"/>
      <c r="O189" s="262"/>
      <c r="P189" s="262"/>
      <c r="Q189" s="262"/>
      <c r="R189" s="262"/>
      <c r="S189" s="262"/>
      <c r="T189" s="262"/>
      <c r="U189" s="262"/>
      <c r="V189" s="262"/>
      <c r="W189" s="262"/>
      <c r="X189" s="263"/>
      <c r="AT189" s="264" t="s">
        <v>158</v>
      </c>
      <c r="AU189" s="264" t="s">
        <v>91</v>
      </c>
      <c r="AV189" s="14" t="s">
        <v>89</v>
      </c>
      <c r="AW189" s="14" t="s">
        <v>5</v>
      </c>
      <c r="AX189" s="14" t="s">
        <v>81</v>
      </c>
      <c r="AY189" s="264" t="s">
        <v>149</v>
      </c>
    </row>
    <row r="190" spans="1:65" s="13" customFormat="1" ht="11.25">
      <c r="B190" s="228"/>
      <c r="C190" s="229"/>
      <c r="D190" s="230" t="s">
        <v>158</v>
      </c>
      <c r="E190" s="231" t="s">
        <v>1</v>
      </c>
      <c r="F190" s="232" t="s">
        <v>347</v>
      </c>
      <c r="G190" s="229"/>
      <c r="H190" s="233">
        <v>5.75</v>
      </c>
      <c r="I190" s="234"/>
      <c r="J190" s="234"/>
      <c r="K190" s="229"/>
      <c r="L190" s="229"/>
      <c r="M190" s="235"/>
      <c r="N190" s="236"/>
      <c r="O190" s="237"/>
      <c r="P190" s="237"/>
      <c r="Q190" s="237"/>
      <c r="R190" s="237"/>
      <c r="S190" s="237"/>
      <c r="T190" s="237"/>
      <c r="U190" s="237"/>
      <c r="V190" s="237"/>
      <c r="W190" s="237"/>
      <c r="X190" s="238"/>
      <c r="AT190" s="239" t="s">
        <v>158</v>
      </c>
      <c r="AU190" s="239" t="s">
        <v>91</v>
      </c>
      <c r="AV190" s="13" t="s">
        <v>91</v>
      </c>
      <c r="AW190" s="13" t="s">
        <v>5</v>
      </c>
      <c r="AX190" s="13" t="s">
        <v>81</v>
      </c>
      <c r="AY190" s="239" t="s">
        <v>149</v>
      </c>
    </row>
    <row r="191" spans="1:65" s="15" customFormat="1" ht="11.25">
      <c r="B191" s="265"/>
      <c r="C191" s="266"/>
      <c r="D191" s="230" t="s">
        <v>158</v>
      </c>
      <c r="E191" s="267" t="s">
        <v>1</v>
      </c>
      <c r="F191" s="268" t="s">
        <v>302</v>
      </c>
      <c r="G191" s="266"/>
      <c r="H191" s="269">
        <v>7.64</v>
      </c>
      <c r="I191" s="270"/>
      <c r="J191" s="270"/>
      <c r="K191" s="266"/>
      <c r="L191" s="266"/>
      <c r="M191" s="271"/>
      <c r="N191" s="272"/>
      <c r="O191" s="273"/>
      <c r="P191" s="273"/>
      <c r="Q191" s="273"/>
      <c r="R191" s="273"/>
      <c r="S191" s="273"/>
      <c r="T191" s="273"/>
      <c r="U191" s="273"/>
      <c r="V191" s="273"/>
      <c r="W191" s="273"/>
      <c r="X191" s="274"/>
      <c r="AT191" s="275" t="s">
        <v>158</v>
      </c>
      <c r="AU191" s="275" t="s">
        <v>91</v>
      </c>
      <c r="AV191" s="15" t="s">
        <v>168</v>
      </c>
      <c r="AW191" s="15" t="s">
        <v>5</v>
      </c>
      <c r="AX191" s="15" t="s">
        <v>89</v>
      </c>
      <c r="AY191" s="275" t="s">
        <v>149</v>
      </c>
    </row>
    <row r="192" spans="1:65" s="2" customFormat="1" ht="16.5" customHeight="1">
      <c r="A192" s="36"/>
      <c r="B192" s="37"/>
      <c r="C192" s="240" t="s">
        <v>156</v>
      </c>
      <c r="D192" s="240" t="s">
        <v>169</v>
      </c>
      <c r="E192" s="241" t="s">
        <v>366</v>
      </c>
      <c r="F192" s="242" t="s">
        <v>367</v>
      </c>
      <c r="G192" s="243" t="s">
        <v>188</v>
      </c>
      <c r="H192" s="244">
        <v>15.28</v>
      </c>
      <c r="I192" s="245"/>
      <c r="J192" s="246"/>
      <c r="K192" s="247">
        <f>ROUND(P192*H192,2)</f>
        <v>0</v>
      </c>
      <c r="L192" s="246"/>
      <c r="M192" s="248"/>
      <c r="N192" s="249" t="s">
        <v>1</v>
      </c>
      <c r="O192" s="223" t="s">
        <v>44</v>
      </c>
      <c r="P192" s="224">
        <f>I192+J192</f>
        <v>0</v>
      </c>
      <c r="Q192" s="224">
        <f>ROUND(I192*H192,2)</f>
        <v>0</v>
      </c>
      <c r="R192" s="224">
        <f>ROUND(J192*H192,2)</f>
        <v>0</v>
      </c>
      <c r="S192" s="73"/>
      <c r="T192" s="225">
        <f>S192*H192</f>
        <v>0</v>
      </c>
      <c r="U192" s="225">
        <v>1</v>
      </c>
      <c r="V192" s="225">
        <f>U192*H192</f>
        <v>15.28</v>
      </c>
      <c r="W192" s="225">
        <v>0</v>
      </c>
      <c r="X192" s="226">
        <f>W192*H192</f>
        <v>0</v>
      </c>
      <c r="Y192" s="36"/>
      <c r="Z192" s="36"/>
      <c r="AA192" s="36"/>
      <c r="AB192" s="36"/>
      <c r="AC192" s="36"/>
      <c r="AD192" s="36"/>
      <c r="AE192" s="36"/>
      <c r="AR192" s="227" t="s">
        <v>190</v>
      </c>
      <c r="AT192" s="227" t="s">
        <v>169</v>
      </c>
      <c r="AU192" s="227" t="s">
        <v>91</v>
      </c>
      <c r="AY192" s="17" t="s">
        <v>149</v>
      </c>
      <c r="BE192" s="117">
        <f>IF(O192="základní",K192,0)</f>
        <v>0</v>
      </c>
      <c r="BF192" s="117">
        <f>IF(O192="snížená",K192,0)</f>
        <v>0</v>
      </c>
      <c r="BG192" s="117">
        <f>IF(O192="zákl. přenesená",K192,0)</f>
        <v>0</v>
      </c>
      <c r="BH192" s="117">
        <f>IF(O192="sníž. přenesená",K192,0)</f>
        <v>0</v>
      </c>
      <c r="BI192" s="117">
        <f>IF(O192="nulová",K192,0)</f>
        <v>0</v>
      </c>
      <c r="BJ192" s="17" t="s">
        <v>89</v>
      </c>
      <c r="BK192" s="117">
        <f>ROUND(P192*H192,2)</f>
        <v>0</v>
      </c>
      <c r="BL192" s="17" t="s">
        <v>168</v>
      </c>
      <c r="BM192" s="227" t="s">
        <v>368</v>
      </c>
    </row>
    <row r="193" spans="1:65" s="13" customFormat="1" ht="11.25">
      <c r="B193" s="228"/>
      <c r="C193" s="229"/>
      <c r="D193" s="230" t="s">
        <v>158</v>
      </c>
      <c r="E193" s="229"/>
      <c r="F193" s="232" t="s">
        <v>369</v>
      </c>
      <c r="G193" s="229"/>
      <c r="H193" s="233">
        <v>15.28</v>
      </c>
      <c r="I193" s="234"/>
      <c r="J193" s="234"/>
      <c r="K193" s="229"/>
      <c r="L193" s="229"/>
      <c r="M193" s="235"/>
      <c r="N193" s="236"/>
      <c r="O193" s="237"/>
      <c r="P193" s="237"/>
      <c r="Q193" s="237"/>
      <c r="R193" s="237"/>
      <c r="S193" s="237"/>
      <c r="T193" s="237"/>
      <c r="U193" s="237"/>
      <c r="V193" s="237"/>
      <c r="W193" s="237"/>
      <c r="X193" s="238"/>
      <c r="AT193" s="239" t="s">
        <v>158</v>
      </c>
      <c r="AU193" s="239" t="s">
        <v>91</v>
      </c>
      <c r="AV193" s="13" t="s">
        <v>91</v>
      </c>
      <c r="AW193" s="13" t="s">
        <v>4</v>
      </c>
      <c r="AX193" s="13" t="s">
        <v>89</v>
      </c>
      <c r="AY193" s="239" t="s">
        <v>149</v>
      </c>
    </row>
    <row r="194" spans="1:65" s="2" customFormat="1" ht="33" customHeight="1">
      <c r="A194" s="36"/>
      <c r="B194" s="37"/>
      <c r="C194" s="214" t="s">
        <v>228</v>
      </c>
      <c r="D194" s="214" t="s">
        <v>152</v>
      </c>
      <c r="E194" s="215" t="s">
        <v>370</v>
      </c>
      <c r="F194" s="216" t="s">
        <v>371</v>
      </c>
      <c r="G194" s="217" t="s">
        <v>329</v>
      </c>
      <c r="H194" s="218">
        <v>31.2</v>
      </c>
      <c r="I194" s="219"/>
      <c r="J194" s="219"/>
      <c r="K194" s="220">
        <f>ROUND(P194*H194,2)</f>
        <v>0</v>
      </c>
      <c r="L194" s="221"/>
      <c r="M194" s="39"/>
      <c r="N194" s="222" t="s">
        <v>1</v>
      </c>
      <c r="O194" s="223" t="s">
        <v>44</v>
      </c>
      <c r="P194" s="224">
        <f>I194+J194</f>
        <v>0</v>
      </c>
      <c r="Q194" s="224">
        <f>ROUND(I194*H194,2)</f>
        <v>0</v>
      </c>
      <c r="R194" s="224">
        <f>ROUND(J194*H194,2)</f>
        <v>0</v>
      </c>
      <c r="S194" s="73"/>
      <c r="T194" s="225">
        <f>S194*H194</f>
        <v>0</v>
      </c>
      <c r="U194" s="225">
        <v>0</v>
      </c>
      <c r="V194" s="225">
        <f>U194*H194</f>
        <v>0</v>
      </c>
      <c r="W194" s="225">
        <v>0</v>
      </c>
      <c r="X194" s="226">
        <f>W194*H194</f>
        <v>0</v>
      </c>
      <c r="Y194" s="36"/>
      <c r="Z194" s="36"/>
      <c r="AA194" s="36"/>
      <c r="AB194" s="36"/>
      <c r="AC194" s="36"/>
      <c r="AD194" s="36"/>
      <c r="AE194" s="36"/>
      <c r="AR194" s="227" t="s">
        <v>168</v>
      </c>
      <c r="AT194" s="227" t="s">
        <v>152</v>
      </c>
      <c r="AU194" s="227" t="s">
        <v>91</v>
      </c>
      <c r="AY194" s="17" t="s">
        <v>149</v>
      </c>
      <c r="BE194" s="117">
        <f>IF(O194="základní",K194,0)</f>
        <v>0</v>
      </c>
      <c r="BF194" s="117">
        <f>IF(O194="snížená",K194,0)</f>
        <v>0</v>
      </c>
      <c r="BG194" s="117">
        <f>IF(O194="zákl. přenesená",K194,0)</f>
        <v>0</v>
      </c>
      <c r="BH194" s="117">
        <f>IF(O194="sníž. přenesená",K194,0)</f>
        <v>0</v>
      </c>
      <c r="BI194" s="117">
        <f>IF(O194="nulová",K194,0)</f>
        <v>0</v>
      </c>
      <c r="BJ194" s="17" t="s">
        <v>89</v>
      </c>
      <c r="BK194" s="117">
        <f>ROUND(P194*H194,2)</f>
        <v>0</v>
      </c>
      <c r="BL194" s="17" t="s">
        <v>168</v>
      </c>
      <c r="BM194" s="227" t="s">
        <v>372</v>
      </c>
    </row>
    <row r="195" spans="1:65" s="12" customFormat="1" ht="22.9" customHeight="1">
      <c r="B195" s="197"/>
      <c r="C195" s="198"/>
      <c r="D195" s="199" t="s">
        <v>80</v>
      </c>
      <c r="E195" s="212" t="s">
        <v>91</v>
      </c>
      <c r="F195" s="212" t="s">
        <v>373</v>
      </c>
      <c r="G195" s="198"/>
      <c r="H195" s="198"/>
      <c r="I195" s="201"/>
      <c r="J195" s="201"/>
      <c r="K195" s="213">
        <f>BK195</f>
        <v>0</v>
      </c>
      <c r="L195" s="198"/>
      <c r="M195" s="203"/>
      <c r="N195" s="204"/>
      <c r="O195" s="205"/>
      <c r="P195" s="205"/>
      <c r="Q195" s="206">
        <f>SUM(Q196:Q220)</f>
        <v>0</v>
      </c>
      <c r="R195" s="206">
        <f>SUM(R196:R220)</f>
        <v>0</v>
      </c>
      <c r="S195" s="205"/>
      <c r="T195" s="207">
        <f>SUM(T196:T220)</f>
        <v>0</v>
      </c>
      <c r="U195" s="205"/>
      <c r="V195" s="207">
        <f>SUM(V196:V220)</f>
        <v>38.46813822</v>
      </c>
      <c r="W195" s="205"/>
      <c r="X195" s="208">
        <f>SUM(X196:X220)</f>
        <v>0</v>
      </c>
      <c r="AR195" s="209" t="s">
        <v>89</v>
      </c>
      <c r="AT195" s="210" t="s">
        <v>80</v>
      </c>
      <c r="AU195" s="210" t="s">
        <v>89</v>
      </c>
      <c r="AY195" s="209" t="s">
        <v>149</v>
      </c>
      <c r="BK195" s="211">
        <f>SUM(BK196:BK220)</f>
        <v>0</v>
      </c>
    </row>
    <row r="196" spans="1:65" s="2" customFormat="1" ht="24.2" customHeight="1">
      <c r="A196" s="36"/>
      <c r="B196" s="37"/>
      <c r="C196" s="214" t="s">
        <v>233</v>
      </c>
      <c r="D196" s="214" t="s">
        <v>152</v>
      </c>
      <c r="E196" s="215" t="s">
        <v>374</v>
      </c>
      <c r="F196" s="216" t="s">
        <v>375</v>
      </c>
      <c r="G196" s="217" t="s">
        <v>225</v>
      </c>
      <c r="H196" s="218">
        <v>31.2</v>
      </c>
      <c r="I196" s="219"/>
      <c r="J196" s="219"/>
      <c r="K196" s="220">
        <f>ROUND(P196*H196,2)</f>
        <v>0</v>
      </c>
      <c r="L196" s="221"/>
      <c r="M196" s="39"/>
      <c r="N196" s="222" t="s">
        <v>1</v>
      </c>
      <c r="O196" s="223" t="s">
        <v>44</v>
      </c>
      <c r="P196" s="224">
        <f>I196+J196</f>
        <v>0</v>
      </c>
      <c r="Q196" s="224">
        <f>ROUND(I196*H196,2)</f>
        <v>0</v>
      </c>
      <c r="R196" s="224">
        <f>ROUND(J196*H196,2)</f>
        <v>0</v>
      </c>
      <c r="S196" s="73"/>
      <c r="T196" s="225">
        <f>S196*H196</f>
        <v>0</v>
      </c>
      <c r="U196" s="225">
        <v>1.7000000000000001E-4</v>
      </c>
      <c r="V196" s="225">
        <f>U196*H196</f>
        <v>5.3040000000000006E-3</v>
      </c>
      <c r="W196" s="225">
        <v>0</v>
      </c>
      <c r="X196" s="226">
        <f>W196*H196</f>
        <v>0</v>
      </c>
      <c r="Y196" s="36"/>
      <c r="Z196" s="36"/>
      <c r="AA196" s="36"/>
      <c r="AB196" s="36"/>
      <c r="AC196" s="36"/>
      <c r="AD196" s="36"/>
      <c r="AE196" s="36"/>
      <c r="AR196" s="227" t="s">
        <v>168</v>
      </c>
      <c r="AT196" s="227" t="s">
        <v>152</v>
      </c>
      <c r="AU196" s="227" t="s">
        <v>91</v>
      </c>
      <c r="AY196" s="17" t="s">
        <v>149</v>
      </c>
      <c r="BE196" s="117">
        <f>IF(O196="základní",K196,0)</f>
        <v>0</v>
      </c>
      <c r="BF196" s="117">
        <f>IF(O196="snížená",K196,0)</f>
        <v>0</v>
      </c>
      <c r="BG196" s="117">
        <f>IF(O196="zákl. přenesená",K196,0)</f>
        <v>0</v>
      </c>
      <c r="BH196" s="117">
        <f>IF(O196="sníž. přenesená",K196,0)</f>
        <v>0</v>
      </c>
      <c r="BI196" s="117">
        <f>IF(O196="nulová",K196,0)</f>
        <v>0</v>
      </c>
      <c r="BJ196" s="17" t="s">
        <v>89</v>
      </c>
      <c r="BK196" s="117">
        <f>ROUND(P196*H196,2)</f>
        <v>0</v>
      </c>
      <c r="BL196" s="17" t="s">
        <v>168</v>
      </c>
      <c r="BM196" s="227" t="s">
        <v>376</v>
      </c>
    </row>
    <row r="197" spans="1:65" s="13" customFormat="1" ht="11.25">
      <c r="B197" s="228"/>
      <c r="C197" s="229"/>
      <c r="D197" s="230" t="s">
        <v>158</v>
      </c>
      <c r="E197" s="231" t="s">
        <v>1</v>
      </c>
      <c r="F197" s="232" t="s">
        <v>377</v>
      </c>
      <c r="G197" s="229"/>
      <c r="H197" s="233">
        <v>31.2</v>
      </c>
      <c r="I197" s="234"/>
      <c r="J197" s="234"/>
      <c r="K197" s="229"/>
      <c r="L197" s="229"/>
      <c r="M197" s="235"/>
      <c r="N197" s="236"/>
      <c r="O197" s="237"/>
      <c r="P197" s="237"/>
      <c r="Q197" s="237"/>
      <c r="R197" s="237"/>
      <c r="S197" s="237"/>
      <c r="T197" s="237"/>
      <c r="U197" s="237"/>
      <c r="V197" s="237"/>
      <c r="W197" s="237"/>
      <c r="X197" s="238"/>
      <c r="AT197" s="239" t="s">
        <v>158</v>
      </c>
      <c r="AU197" s="239" t="s">
        <v>91</v>
      </c>
      <c r="AV197" s="13" t="s">
        <v>91</v>
      </c>
      <c r="AW197" s="13" t="s">
        <v>5</v>
      </c>
      <c r="AX197" s="13" t="s">
        <v>89</v>
      </c>
      <c r="AY197" s="239" t="s">
        <v>149</v>
      </c>
    </row>
    <row r="198" spans="1:65" s="2" customFormat="1" ht="24.2" customHeight="1">
      <c r="A198" s="36"/>
      <c r="B198" s="37"/>
      <c r="C198" s="240" t="s">
        <v>237</v>
      </c>
      <c r="D198" s="240" t="s">
        <v>169</v>
      </c>
      <c r="E198" s="241" t="s">
        <v>378</v>
      </c>
      <c r="F198" s="242" t="s">
        <v>379</v>
      </c>
      <c r="G198" s="243" t="s">
        <v>225</v>
      </c>
      <c r="H198" s="244">
        <v>36.956000000000003</v>
      </c>
      <c r="I198" s="245"/>
      <c r="J198" s="246"/>
      <c r="K198" s="247">
        <f>ROUND(P198*H198,2)</f>
        <v>0</v>
      </c>
      <c r="L198" s="246"/>
      <c r="M198" s="248"/>
      <c r="N198" s="249" t="s">
        <v>1</v>
      </c>
      <c r="O198" s="223" t="s">
        <v>44</v>
      </c>
      <c r="P198" s="224">
        <f>I198+J198</f>
        <v>0</v>
      </c>
      <c r="Q198" s="224">
        <f>ROUND(I198*H198,2)</f>
        <v>0</v>
      </c>
      <c r="R198" s="224">
        <f>ROUND(J198*H198,2)</f>
        <v>0</v>
      </c>
      <c r="S198" s="73"/>
      <c r="T198" s="225">
        <f>S198*H198</f>
        <v>0</v>
      </c>
      <c r="U198" s="225">
        <v>1E-4</v>
      </c>
      <c r="V198" s="225">
        <f>U198*H198</f>
        <v>3.6956000000000003E-3</v>
      </c>
      <c r="W198" s="225">
        <v>0</v>
      </c>
      <c r="X198" s="226">
        <f>W198*H198</f>
        <v>0</v>
      </c>
      <c r="Y198" s="36"/>
      <c r="Z198" s="36"/>
      <c r="AA198" s="36"/>
      <c r="AB198" s="36"/>
      <c r="AC198" s="36"/>
      <c r="AD198" s="36"/>
      <c r="AE198" s="36"/>
      <c r="AR198" s="227" t="s">
        <v>190</v>
      </c>
      <c r="AT198" s="227" t="s">
        <v>169</v>
      </c>
      <c r="AU198" s="227" t="s">
        <v>91</v>
      </c>
      <c r="AY198" s="17" t="s">
        <v>149</v>
      </c>
      <c r="BE198" s="117">
        <f>IF(O198="základní",K198,0)</f>
        <v>0</v>
      </c>
      <c r="BF198" s="117">
        <f>IF(O198="snížená",K198,0)</f>
        <v>0</v>
      </c>
      <c r="BG198" s="117">
        <f>IF(O198="zákl. přenesená",K198,0)</f>
        <v>0</v>
      </c>
      <c r="BH198" s="117">
        <f>IF(O198="sníž. přenesená",K198,0)</f>
        <v>0</v>
      </c>
      <c r="BI198" s="117">
        <f>IF(O198="nulová",K198,0)</f>
        <v>0</v>
      </c>
      <c r="BJ198" s="17" t="s">
        <v>89</v>
      </c>
      <c r="BK198" s="117">
        <f>ROUND(P198*H198,2)</f>
        <v>0</v>
      </c>
      <c r="BL198" s="17" t="s">
        <v>168</v>
      </c>
      <c r="BM198" s="227" t="s">
        <v>380</v>
      </c>
    </row>
    <row r="199" spans="1:65" s="13" customFormat="1" ht="11.25">
      <c r="B199" s="228"/>
      <c r="C199" s="229"/>
      <c r="D199" s="230" t="s">
        <v>158</v>
      </c>
      <c r="E199" s="229"/>
      <c r="F199" s="232" t="s">
        <v>381</v>
      </c>
      <c r="G199" s="229"/>
      <c r="H199" s="233">
        <v>36.956000000000003</v>
      </c>
      <c r="I199" s="234"/>
      <c r="J199" s="234"/>
      <c r="K199" s="229"/>
      <c r="L199" s="229"/>
      <c r="M199" s="235"/>
      <c r="N199" s="236"/>
      <c r="O199" s="237"/>
      <c r="P199" s="237"/>
      <c r="Q199" s="237"/>
      <c r="R199" s="237"/>
      <c r="S199" s="237"/>
      <c r="T199" s="237"/>
      <c r="U199" s="237"/>
      <c r="V199" s="237"/>
      <c r="W199" s="237"/>
      <c r="X199" s="238"/>
      <c r="AT199" s="239" t="s">
        <v>158</v>
      </c>
      <c r="AU199" s="239" t="s">
        <v>91</v>
      </c>
      <c r="AV199" s="13" t="s">
        <v>91</v>
      </c>
      <c r="AW199" s="13" t="s">
        <v>4</v>
      </c>
      <c r="AX199" s="13" t="s">
        <v>89</v>
      </c>
      <c r="AY199" s="239" t="s">
        <v>149</v>
      </c>
    </row>
    <row r="200" spans="1:65" s="2" customFormat="1" ht="33" customHeight="1">
      <c r="A200" s="36"/>
      <c r="B200" s="37"/>
      <c r="C200" s="214" t="s">
        <v>242</v>
      </c>
      <c r="D200" s="214" t="s">
        <v>152</v>
      </c>
      <c r="E200" s="215" t="s">
        <v>382</v>
      </c>
      <c r="F200" s="216" t="s">
        <v>383</v>
      </c>
      <c r="G200" s="217" t="s">
        <v>155</v>
      </c>
      <c r="H200" s="218">
        <v>20.8</v>
      </c>
      <c r="I200" s="219"/>
      <c r="J200" s="219"/>
      <c r="K200" s="220">
        <f>ROUND(P200*H200,2)</f>
        <v>0</v>
      </c>
      <c r="L200" s="221"/>
      <c r="M200" s="39"/>
      <c r="N200" s="222" t="s">
        <v>1</v>
      </c>
      <c r="O200" s="223" t="s">
        <v>44</v>
      </c>
      <c r="P200" s="224">
        <f>I200+J200</f>
        <v>0</v>
      </c>
      <c r="Q200" s="224">
        <f>ROUND(I200*H200,2)</f>
        <v>0</v>
      </c>
      <c r="R200" s="224">
        <f>ROUND(J200*H200,2)</f>
        <v>0</v>
      </c>
      <c r="S200" s="73"/>
      <c r="T200" s="225">
        <f>S200*H200</f>
        <v>0</v>
      </c>
      <c r="U200" s="225">
        <v>0.22128999999999999</v>
      </c>
      <c r="V200" s="225">
        <f>U200*H200</f>
        <v>4.6028320000000003</v>
      </c>
      <c r="W200" s="225">
        <v>0</v>
      </c>
      <c r="X200" s="226">
        <f>W200*H200</f>
        <v>0</v>
      </c>
      <c r="Y200" s="36"/>
      <c r="Z200" s="36"/>
      <c r="AA200" s="36"/>
      <c r="AB200" s="36"/>
      <c r="AC200" s="36"/>
      <c r="AD200" s="36"/>
      <c r="AE200" s="36"/>
      <c r="AR200" s="227" t="s">
        <v>168</v>
      </c>
      <c r="AT200" s="227" t="s">
        <v>152</v>
      </c>
      <c r="AU200" s="227" t="s">
        <v>91</v>
      </c>
      <c r="AY200" s="17" t="s">
        <v>149</v>
      </c>
      <c r="BE200" s="117">
        <f>IF(O200="základní",K200,0)</f>
        <v>0</v>
      </c>
      <c r="BF200" s="117">
        <f>IF(O200="snížená",K200,0)</f>
        <v>0</v>
      </c>
      <c r="BG200" s="117">
        <f>IF(O200="zákl. přenesená",K200,0)</f>
        <v>0</v>
      </c>
      <c r="BH200" s="117">
        <f>IF(O200="sníž. přenesená",K200,0)</f>
        <v>0</v>
      </c>
      <c r="BI200" s="117">
        <f>IF(O200="nulová",K200,0)</f>
        <v>0</v>
      </c>
      <c r="BJ200" s="17" t="s">
        <v>89</v>
      </c>
      <c r="BK200" s="117">
        <f>ROUND(P200*H200,2)</f>
        <v>0</v>
      </c>
      <c r="BL200" s="17" t="s">
        <v>168</v>
      </c>
      <c r="BM200" s="227" t="s">
        <v>384</v>
      </c>
    </row>
    <row r="201" spans="1:65" s="13" customFormat="1" ht="11.25">
      <c r="B201" s="228"/>
      <c r="C201" s="229"/>
      <c r="D201" s="230" t="s">
        <v>158</v>
      </c>
      <c r="E201" s="231" t="s">
        <v>1</v>
      </c>
      <c r="F201" s="232" t="s">
        <v>385</v>
      </c>
      <c r="G201" s="229"/>
      <c r="H201" s="233">
        <v>20.8</v>
      </c>
      <c r="I201" s="234"/>
      <c r="J201" s="234"/>
      <c r="K201" s="229"/>
      <c r="L201" s="229"/>
      <c r="M201" s="235"/>
      <c r="N201" s="236"/>
      <c r="O201" s="237"/>
      <c r="P201" s="237"/>
      <c r="Q201" s="237"/>
      <c r="R201" s="237"/>
      <c r="S201" s="237"/>
      <c r="T201" s="237"/>
      <c r="U201" s="237"/>
      <c r="V201" s="237"/>
      <c r="W201" s="237"/>
      <c r="X201" s="238"/>
      <c r="AT201" s="239" t="s">
        <v>158</v>
      </c>
      <c r="AU201" s="239" t="s">
        <v>91</v>
      </c>
      <c r="AV201" s="13" t="s">
        <v>91</v>
      </c>
      <c r="AW201" s="13" t="s">
        <v>5</v>
      </c>
      <c r="AX201" s="13" t="s">
        <v>89</v>
      </c>
      <c r="AY201" s="239" t="s">
        <v>149</v>
      </c>
    </row>
    <row r="202" spans="1:65" s="2" customFormat="1" ht="16.5" customHeight="1">
      <c r="A202" s="36"/>
      <c r="B202" s="37"/>
      <c r="C202" s="214" t="s">
        <v>8</v>
      </c>
      <c r="D202" s="214" t="s">
        <v>152</v>
      </c>
      <c r="E202" s="215" t="s">
        <v>386</v>
      </c>
      <c r="F202" s="216" t="s">
        <v>387</v>
      </c>
      <c r="G202" s="217" t="s">
        <v>329</v>
      </c>
      <c r="H202" s="218">
        <v>8.0410000000000004</v>
      </c>
      <c r="I202" s="219"/>
      <c r="J202" s="219"/>
      <c r="K202" s="220">
        <f>ROUND(P202*H202,2)</f>
        <v>0</v>
      </c>
      <c r="L202" s="221"/>
      <c r="M202" s="39"/>
      <c r="N202" s="222" t="s">
        <v>1</v>
      </c>
      <c r="O202" s="223" t="s">
        <v>44</v>
      </c>
      <c r="P202" s="224">
        <f>I202+J202</f>
        <v>0</v>
      </c>
      <c r="Q202" s="224">
        <f>ROUND(I202*H202,2)</f>
        <v>0</v>
      </c>
      <c r="R202" s="224">
        <f>ROUND(J202*H202,2)</f>
        <v>0</v>
      </c>
      <c r="S202" s="73"/>
      <c r="T202" s="225">
        <f>S202*H202</f>
        <v>0</v>
      </c>
      <c r="U202" s="225">
        <v>2.3010199999999998</v>
      </c>
      <c r="V202" s="225">
        <f>U202*H202</f>
        <v>18.502501819999999</v>
      </c>
      <c r="W202" s="225">
        <v>0</v>
      </c>
      <c r="X202" s="226">
        <f>W202*H202</f>
        <v>0</v>
      </c>
      <c r="Y202" s="36"/>
      <c r="Z202" s="36"/>
      <c r="AA202" s="36"/>
      <c r="AB202" s="36"/>
      <c r="AC202" s="36"/>
      <c r="AD202" s="36"/>
      <c r="AE202" s="36"/>
      <c r="AR202" s="227" t="s">
        <v>168</v>
      </c>
      <c r="AT202" s="227" t="s">
        <v>152</v>
      </c>
      <c r="AU202" s="227" t="s">
        <v>91</v>
      </c>
      <c r="AY202" s="17" t="s">
        <v>149</v>
      </c>
      <c r="BE202" s="117">
        <f>IF(O202="základní",K202,0)</f>
        <v>0</v>
      </c>
      <c r="BF202" s="117">
        <f>IF(O202="snížená",K202,0)</f>
        <v>0</v>
      </c>
      <c r="BG202" s="117">
        <f>IF(O202="zákl. přenesená",K202,0)</f>
        <v>0</v>
      </c>
      <c r="BH202" s="117">
        <f>IF(O202="sníž. přenesená",K202,0)</f>
        <v>0</v>
      </c>
      <c r="BI202" s="117">
        <f>IF(O202="nulová",K202,0)</f>
        <v>0</v>
      </c>
      <c r="BJ202" s="17" t="s">
        <v>89</v>
      </c>
      <c r="BK202" s="117">
        <f>ROUND(P202*H202,2)</f>
        <v>0</v>
      </c>
      <c r="BL202" s="17" t="s">
        <v>168</v>
      </c>
      <c r="BM202" s="227" t="s">
        <v>388</v>
      </c>
    </row>
    <row r="203" spans="1:65" s="14" customFormat="1" ht="11.25">
      <c r="B203" s="255"/>
      <c r="C203" s="256"/>
      <c r="D203" s="230" t="s">
        <v>158</v>
      </c>
      <c r="E203" s="257" t="s">
        <v>1</v>
      </c>
      <c r="F203" s="258" t="s">
        <v>389</v>
      </c>
      <c r="G203" s="256"/>
      <c r="H203" s="257" t="s">
        <v>1</v>
      </c>
      <c r="I203" s="259"/>
      <c r="J203" s="259"/>
      <c r="K203" s="256"/>
      <c r="L203" s="256"/>
      <c r="M203" s="260"/>
      <c r="N203" s="261"/>
      <c r="O203" s="262"/>
      <c r="P203" s="262"/>
      <c r="Q203" s="262"/>
      <c r="R203" s="262"/>
      <c r="S203" s="262"/>
      <c r="T203" s="262"/>
      <c r="U203" s="262"/>
      <c r="V203" s="262"/>
      <c r="W203" s="262"/>
      <c r="X203" s="263"/>
      <c r="AT203" s="264" t="s">
        <v>158</v>
      </c>
      <c r="AU203" s="264" t="s">
        <v>91</v>
      </c>
      <c r="AV203" s="14" t="s">
        <v>89</v>
      </c>
      <c r="AW203" s="14" t="s">
        <v>5</v>
      </c>
      <c r="AX203" s="14" t="s">
        <v>81</v>
      </c>
      <c r="AY203" s="264" t="s">
        <v>149</v>
      </c>
    </row>
    <row r="204" spans="1:65" s="13" customFormat="1" ht="11.25">
      <c r="B204" s="228"/>
      <c r="C204" s="229"/>
      <c r="D204" s="230" t="s">
        <v>158</v>
      </c>
      <c r="E204" s="231" t="s">
        <v>1</v>
      </c>
      <c r="F204" s="232" t="s">
        <v>390</v>
      </c>
      <c r="G204" s="229"/>
      <c r="H204" s="233">
        <v>3.016</v>
      </c>
      <c r="I204" s="234"/>
      <c r="J204" s="234"/>
      <c r="K204" s="229"/>
      <c r="L204" s="229"/>
      <c r="M204" s="235"/>
      <c r="N204" s="236"/>
      <c r="O204" s="237"/>
      <c r="P204" s="237"/>
      <c r="Q204" s="237"/>
      <c r="R204" s="237"/>
      <c r="S204" s="237"/>
      <c r="T204" s="237"/>
      <c r="U204" s="237"/>
      <c r="V204" s="237"/>
      <c r="W204" s="237"/>
      <c r="X204" s="238"/>
      <c r="AT204" s="239" t="s">
        <v>158</v>
      </c>
      <c r="AU204" s="239" t="s">
        <v>91</v>
      </c>
      <c r="AV204" s="13" t="s">
        <v>91</v>
      </c>
      <c r="AW204" s="13" t="s">
        <v>5</v>
      </c>
      <c r="AX204" s="13" t="s">
        <v>81</v>
      </c>
      <c r="AY204" s="239" t="s">
        <v>149</v>
      </c>
    </row>
    <row r="205" spans="1:65" s="14" customFormat="1" ht="11.25">
      <c r="B205" s="255"/>
      <c r="C205" s="256"/>
      <c r="D205" s="230" t="s">
        <v>158</v>
      </c>
      <c r="E205" s="257" t="s">
        <v>1</v>
      </c>
      <c r="F205" s="258" t="s">
        <v>346</v>
      </c>
      <c r="G205" s="256"/>
      <c r="H205" s="257" t="s">
        <v>1</v>
      </c>
      <c r="I205" s="259"/>
      <c r="J205" s="259"/>
      <c r="K205" s="256"/>
      <c r="L205" s="256"/>
      <c r="M205" s="260"/>
      <c r="N205" s="261"/>
      <c r="O205" s="262"/>
      <c r="P205" s="262"/>
      <c r="Q205" s="262"/>
      <c r="R205" s="262"/>
      <c r="S205" s="262"/>
      <c r="T205" s="262"/>
      <c r="U205" s="262"/>
      <c r="V205" s="262"/>
      <c r="W205" s="262"/>
      <c r="X205" s="263"/>
      <c r="AT205" s="264" t="s">
        <v>158</v>
      </c>
      <c r="AU205" s="264" t="s">
        <v>91</v>
      </c>
      <c r="AV205" s="14" t="s">
        <v>89</v>
      </c>
      <c r="AW205" s="14" t="s">
        <v>5</v>
      </c>
      <c r="AX205" s="14" t="s">
        <v>81</v>
      </c>
      <c r="AY205" s="264" t="s">
        <v>149</v>
      </c>
    </row>
    <row r="206" spans="1:65" s="13" customFormat="1" ht="11.25">
      <c r="B206" s="228"/>
      <c r="C206" s="229"/>
      <c r="D206" s="230" t="s">
        <v>158</v>
      </c>
      <c r="E206" s="231" t="s">
        <v>1</v>
      </c>
      <c r="F206" s="232" t="s">
        <v>391</v>
      </c>
      <c r="G206" s="229"/>
      <c r="H206" s="233">
        <v>3.45</v>
      </c>
      <c r="I206" s="234"/>
      <c r="J206" s="234"/>
      <c r="K206" s="229"/>
      <c r="L206" s="229"/>
      <c r="M206" s="235"/>
      <c r="N206" s="236"/>
      <c r="O206" s="237"/>
      <c r="P206" s="237"/>
      <c r="Q206" s="237"/>
      <c r="R206" s="237"/>
      <c r="S206" s="237"/>
      <c r="T206" s="237"/>
      <c r="U206" s="237"/>
      <c r="V206" s="237"/>
      <c r="W206" s="237"/>
      <c r="X206" s="238"/>
      <c r="AT206" s="239" t="s">
        <v>158</v>
      </c>
      <c r="AU206" s="239" t="s">
        <v>91</v>
      </c>
      <c r="AV206" s="13" t="s">
        <v>91</v>
      </c>
      <c r="AW206" s="13" t="s">
        <v>5</v>
      </c>
      <c r="AX206" s="13" t="s">
        <v>81</v>
      </c>
      <c r="AY206" s="239" t="s">
        <v>149</v>
      </c>
    </row>
    <row r="207" spans="1:65" s="14" customFormat="1" ht="11.25">
      <c r="B207" s="255"/>
      <c r="C207" s="256"/>
      <c r="D207" s="230" t="s">
        <v>158</v>
      </c>
      <c r="E207" s="257" t="s">
        <v>1</v>
      </c>
      <c r="F207" s="258" t="s">
        <v>392</v>
      </c>
      <c r="G207" s="256"/>
      <c r="H207" s="257" t="s">
        <v>1</v>
      </c>
      <c r="I207" s="259"/>
      <c r="J207" s="259"/>
      <c r="K207" s="256"/>
      <c r="L207" s="256"/>
      <c r="M207" s="260"/>
      <c r="N207" s="261"/>
      <c r="O207" s="262"/>
      <c r="P207" s="262"/>
      <c r="Q207" s="262"/>
      <c r="R207" s="262"/>
      <c r="S207" s="262"/>
      <c r="T207" s="262"/>
      <c r="U207" s="262"/>
      <c r="V207" s="262"/>
      <c r="W207" s="262"/>
      <c r="X207" s="263"/>
      <c r="AT207" s="264" t="s">
        <v>158</v>
      </c>
      <c r="AU207" s="264" t="s">
        <v>91</v>
      </c>
      <c r="AV207" s="14" t="s">
        <v>89</v>
      </c>
      <c r="AW207" s="14" t="s">
        <v>5</v>
      </c>
      <c r="AX207" s="14" t="s">
        <v>81</v>
      </c>
      <c r="AY207" s="264" t="s">
        <v>149</v>
      </c>
    </row>
    <row r="208" spans="1:65" s="13" customFormat="1" ht="11.25">
      <c r="B208" s="228"/>
      <c r="C208" s="229"/>
      <c r="D208" s="230" t="s">
        <v>158</v>
      </c>
      <c r="E208" s="231" t="s">
        <v>1</v>
      </c>
      <c r="F208" s="232" t="s">
        <v>393</v>
      </c>
      <c r="G208" s="229"/>
      <c r="H208" s="233">
        <v>1.575</v>
      </c>
      <c r="I208" s="234"/>
      <c r="J208" s="234"/>
      <c r="K208" s="229"/>
      <c r="L208" s="229"/>
      <c r="M208" s="235"/>
      <c r="N208" s="236"/>
      <c r="O208" s="237"/>
      <c r="P208" s="237"/>
      <c r="Q208" s="237"/>
      <c r="R208" s="237"/>
      <c r="S208" s="237"/>
      <c r="T208" s="237"/>
      <c r="U208" s="237"/>
      <c r="V208" s="237"/>
      <c r="W208" s="237"/>
      <c r="X208" s="238"/>
      <c r="AT208" s="239" t="s">
        <v>158</v>
      </c>
      <c r="AU208" s="239" t="s">
        <v>91</v>
      </c>
      <c r="AV208" s="13" t="s">
        <v>91</v>
      </c>
      <c r="AW208" s="13" t="s">
        <v>5</v>
      </c>
      <c r="AX208" s="13" t="s">
        <v>81</v>
      </c>
      <c r="AY208" s="239" t="s">
        <v>149</v>
      </c>
    </row>
    <row r="209" spans="1:65" s="15" customFormat="1" ht="11.25">
      <c r="B209" s="265"/>
      <c r="C209" s="266"/>
      <c r="D209" s="230" t="s">
        <v>158</v>
      </c>
      <c r="E209" s="267" t="s">
        <v>1</v>
      </c>
      <c r="F209" s="268" t="s">
        <v>302</v>
      </c>
      <c r="G209" s="266"/>
      <c r="H209" s="269">
        <v>8.0410000000000004</v>
      </c>
      <c r="I209" s="270"/>
      <c r="J209" s="270"/>
      <c r="K209" s="266"/>
      <c r="L209" s="266"/>
      <c r="M209" s="271"/>
      <c r="N209" s="272"/>
      <c r="O209" s="273"/>
      <c r="P209" s="273"/>
      <c r="Q209" s="273"/>
      <c r="R209" s="273"/>
      <c r="S209" s="273"/>
      <c r="T209" s="273"/>
      <c r="U209" s="273"/>
      <c r="V209" s="273"/>
      <c r="W209" s="273"/>
      <c r="X209" s="274"/>
      <c r="AT209" s="275" t="s">
        <v>158</v>
      </c>
      <c r="AU209" s="275" t="s">
        <v>91</v>
      </c>
      <c r="AV209" s="15" t="s">
        <v>168</v>
      </c>
      <c r="AW209" s="15" t="s">
        <v>5</v>
      </c>
      <c r="AX209" s="15" t="s">
        <v>89</v>
      </c>
      <c r="AY209" s="275" t="s">
        <v>149</v>
      </c>
    </row>
    <row r="210" spans="1:65" s="2" customFormat="1" ht="33" customHeight="1">
      <c r="A210" s="36"/>
      <c r="B210" s="37"/>
      <c r="C210" s="214" t="s">
        <v>250</v>
      </c>
      <c r="D210" s="214" t="s">
        <v>152</v>
      </c>
      <c r="E210" s="215" t="s">
        <v>394</v>
      </c>
      <c r="F210" s="216" t="s">
        <v>395</v>
      </c>
      <c r="G210" s="217" t="s">
        <v>225</v>
      </c>
      <c r="H210" s="218">
        <v>22</v>
      </c>
      <c r="I210" s="219"/>
      <c r="J210" s="219"/>
      <c r="K210" s="220">
        <f>ROUND(P210*H210,2)</f>
        <v>0</v>
      </c>
      <c r="L210" s="221"/>
      <c r="M210" s="39"/>
      <c r="N210" s="222" t="s">
        <v>1</v>
      </c>
      <c r="O210" s="223" t="s">
        <v>44</v>
      </c>
      <c r="P210" s="224">
        <f>I210+J210</f>
        <v>0</v>
      </c>
      <c r="Q210" s="224">
        <f>ROUND(I210*H210,2)</f>
        <v>0</v>
      </c>
      <c r="R210" s="224">
        <f>ROUND(J210*H210,2)</f>
        <v>0</v>
      </c>
      <c r="S210" s="73"/>
      <c r="T210" s="225">
        <f>S210*H210</f>
        <v>0</v>
      </c>
      <c r="U210" s="225">
        <v>0.69347000000000003</v>
      </c>
      <c r="V210" s="225">
        <f>U210*H210</f>
        <v>15.256340000000002</v>
      </c>
      <c r="W210" s="225">
        <v>0</v>
      </c>
      <c r="X210" s="226">
        <f>W210*H210</f>
        <v>0</v>
      </c>
      <c r="Y210" s="36"/>
      <c r="Z210" s="36"/>
      <c r="AA210" s="36"/>
      <c r="AB210" s="36"/>
      <c r="AC210" s="36"/>
      <c r="AD210" s="36"/>
      <c r="AE210" s="36"/>
      <c r="AR210" s="227" t="s">
        <v>168</v>
      </c>
      <c r="AT210" s="227" t="s">
        <v>152</v>
      </c>
      <c r="AU210" s="227" t="s">
        <v>91</v>
      </c>
      <c r="AY210" s="17" t="s">
        <v>149</v>
      </c>
      <c r="BE210" s="117">
        <f>IF(O210="základní",K210,0)</f>
        <v>0</v>
      </c>
      <c r="BF210" s="117">
        <f>IF(O210="snížená",K210,0)</f>
        <v>0</v>
      </c>
      <c r="BG210" s="117">
        <f>IF(O210="zákl. přenesená",K210,0)</f>
        <v>0</v>
      </c>
      <c r="BH210" s="117">
        <f>IF(O210="sníž. přenesená",K210,0)</f>
        <v>0</v>
      </c>
      <c r="BI210" s="117">
        <f>IF(O210="nulová",K210,0)</f>
        <v>0</v>
      </c>
      <c r="BJ210" s="17" t="s">
        <v>89</v>
      </c>
      <c r="BK210" s="117">
        <f>ROUND(P210*H210,2)</f>
        <v>0</v>
      </c>
      <c r="BL210" s="17" t="s">
        <v>168</v>
      </c>
      <c r="BM210" s="227" t="s">
        <v>396</v>
      </c>
    </row>
    <row r="211" spans="1:65" s="14" customFormat="1" ht="11.25">
      <c r="B211" s="255"/>
      <c r="C211" s="256"/>
      <c r="D211" s="230" t="s">
        <v>158</v>
      </c>
      <c r="E211" s="257" t="s">
        <v>1</v>
      </c>
      <c r="F211" s="258" t="s">
        <v>392</v>
      </c>
      <c r="G211" s="256"/>
      <c r="H211" s="257" t="s">
        <v>1</v>
      </c>
      <c r="I211" s="259"/>
      <c r="J211" s="259"/>
      <c r="K211" s="256"/>
      <c r="L211" s="256"/>
      <c r="M211" s="260"/>
      <c r="N211" s="261"/>
      <c r="O211" s="262"/>
      <c r="P211" s="262"/>
      <c r="Q211" s="262"/>
      <c r="R211" s="262"/>
      <c r="S211" s="262"/>
      <c r="T211" s="262"/>
      <c r="U211" s="262"/>
      <c r="V211" s="262"/>
      <c r="W211" s="262"/>
      <c r="X211" s="263"/>
      <c r="AT211" s="264" t="s">
        <v>158</v>
      </c>
      <c r="AU211" s="264" t="s">
        <v>91</v>
      </c>
      <c r="AV211" s="14" t="s">
        <v>89</v>
      </c>
      <c r="AW211" s="14" t="s">
        <v>5</v>
      </c>
      <c r="AX211" s="14" t="s">
        <v>81</v>
      </c>
      <c r="AY211" s="264" t="s">
        <v>149</v>
      </c>
    </row>
    <row r="212" spans="1:65" s="13" customFormat="1" ht="11.25">
      <c r="B212" s="228"/>
      <c r="C212" s="229"/>
      <c r="D212" s="230" t="s">
        <v>158</v>
      </c>
      <c r="E212" s="231" t="s">
        <v>1</v>
      </c>
      <c r="F212" s="232" t="s">
        <v>397</v>
      </c>
      <c r="G212" s="229"/>
      <c r="H212" s="233">
        <v>10.5</v>
      </c>
      <c r="I212" s="234"/>
      <c r="J212" s="234"/>
      <c r="K212" s="229"/>
      <c r="L212" s="229"/>
      <c r="M212" s="235"/>
      <c r="N212" s="236"/>
      <c r="O212" s="237"/>
      <c r="P212" s="237"/>
      <c r="Q212" s="237"/>
      <c r="R212" s="237"/>
      <c r="S212" s="237"/>
      <c r="T212" s="237"/>
      <c r="U212" s="237"/>
      <c r="V212" s="237"/>
      <c r="W212" s="237"/>
      <c r="X212" s="238"/>
      <c r="AT212" s="239" t="s">
        <v>158</v>
      </c>
      <c r="AU212" s="239" t="s">
        <v>91</v>
      </c>
      <c r="AV212" s="13" t="s">
        <v>91</v>
      </c>
      <c r="AW212" s="13" t="s">
        <v>5</v>
      </c>
      <c r="AX212" s="13" t="s">
        <v>81</v>
      </c>
      <c r="AY212" s="239" t="s">
        <v>149</v>
      </c>
    </row>
    <row r="213" spans="1:65" s="14" customFormat="1" ht="11.25">
      <c r="B213" s="255"/>
      <c r="C213" s="256"/>
      <c r="D213" s="230" t="s">
        <v>158</v>
      </c>
      <c r="E213" s="257" t="s">
        <v>1</v>
      </c>
      <c r="F213" s="258" t="s">
        <v>346</v>
      </c>
      <c r="G213" s="256"/>
      <c r="H213" s="257" t="s">
        <v>1</v>
      </c>
      <c r="I213" s="259"/>
      <c r="J213" s="259"/>
      <c r="K213" s="256"/>
      <c r="L213" s="256"/>
      <c r="M213" s="260"/>
      <c r="N213" s="261"/>
      <c r="O213" s="262"/>
      <c r="P213" s="262"/>
      <c r="Q213" s="262"/>
      <c r="R213" s="262"/>
      <c r="S213" s="262"/>
      <c r="T213" s="262"/>
      <c r="U213" s="262"/>
      <c r="V213" s="262"/>
      <c r="W213" s="262"/>
      <c r="X213" s="263"/>
      <c r="AT213" s="264" t="s">
        <v>158</v>
      </c>
      <c r="AU213" s="264" t="s">
        <v>91</v>
      </c>
      <c r="AV213" s="14" t="s">
        <v>89</v>
      </c>
      <c r="AW213" s="14" t="s">
        <v>5</v>
      </c>
      <c r="AX213" s="14" t="s">
        <v>81</v>
      </c>
      <c r="AY213" s="264" t="s">
        <v>149</v>
      </c>
    </row>
    <row r="214" spans="1:65" s="13" customFormat="1" ht="11.25">
      <c r="B214" s="228"/>
      <c r="C214" s="229"/>
      <c r="D214" s="230" t="s">
        <v>158</v>
      </c>
      <c r="E214" s="231" t="s">
        <v>1</v>
      </c>
      <c r="F214" s="232" t="s">
        <v>398</v>
      </c>
      <c r="G214" s="229"/>
      <c r="H214" s="233">
        <v>11.5</v>
      </c>
      <c r="I214" s="234"/>
      <c r="J214" s="234"/>
      <c r="K214" s="229"/>
      <c r="L214" s="229"/>
      <c r="M214" s="235"/>
      <c r="N214" s="236"/>
      <c r="O214" s="237"/>
      <c r="P214" s="237"/>
      <c r="Q214" s="237"/>
      <c r="R214" s="237"/>
      <c r="S214" s="237"/>
      <c r="T214" s="237"/>
      <c r="U214" s="237"/>
      <c r="V214" s="237"/>
      <c r="W214" s="237"/>
      <c r="X214" s="238"/>
      <c r="AT214" s="239" t="s">
        <v>158</v>
      </c>
      <c r="AU214" s="239" t="s">
        <v>91</v>
      </c>
      <c r="AV214" s="13" t="s">
        <v>91</v>
      </c>
      <c r="AW214" s="13" t="s">
        <v>5</v>
      </c>
      <c r="AX214" s="13" t="s">
        <v>81</v>
      </c>
      <c r="AY214" s="239" t="s">
        <v>149</v>
      </c>
    </row>
    <row r="215" spans="1:65" s="15" customFormat="1" ht="11.25">
      <c r="B215" s="265"/>
      <c r="C215" s="266"/>
      <c r="D215" s="230" t="s">
        <v>158</v>
      </c>
      <c r="E215" s="267" t="s">
        <v>1</v>
      </c>
      <c r="F215" s="268" t="s">
        <v>302</v>
      </c>
      <c r="G215" s="266"/>
      <c r="H215" s="269">
        <v>22</v>
      </c>
      <c r="I215" s="270"/>
      <c r="J215" s="270"/>
      <c r="K215" s="266"/>
      <c r="L215" s="266"/>
      <c r="M215" s="271"/>
      <c r="N215" s="272"/>
      <c r="O215" s="273"/>
      <c r="P215" s="273"/>
      <c r="Q215" s="273"/>
      <c r="R215" s="273"/>
      <c r="S215" s="273"/>
      <c r="T215" s="273"/>
      <c r="U215" s="273"/>
      <c r="V215" s="273"/>
      <c r="W215" s="273"/>
      <c r="X215" s="274"/>
      <c r="AT215" s="275" t="s">
        <v>158</v>
      </c>
      <c r="AU215" s="275" t="s">
        <v>91</v>
      </c>
      <c r="AV215" s="15" t="s">
        <v>168</v>
      </c>
      <c r="AW215" s="15" t="s">
        <v>5</v>
      </c>
      <c r="AX215" s="15" t="s">
        <v>89</v>
      </c>
      <c r="AY215" s="275" t="s">
        <v>149</v>
      </c>
    </row>
    <row r="216" spans="1:65" s="2" customFormat="1" ht="24.2" customHeight="1">
      <c r="A216" s="36"/>
      <c r="B216" s="37"/>
      <c r="C216" s="214" t="s">
        <v>255</v>
      </c>
      <c r="D216" s="214" t="s">
        <v>152</v>
      </c>
      <c r="E216" s="215" t="s">
        <v>399</v>
      </c>
      <c r="F216" s="216" t="s">
        <v>400</v>
      </c>
      <c r="G216" s="217" t="s">
        <v>188</v>
      </c>
      <c r="H216" s="218">
        <v>9.1999999999999998E-2</v>
      </c>
      <c r="I216" s="219"/>
      <c r="J216" s="219"/>
      <c r="K216" s="220">
        <f>ROUND(P216*H216,2)</f>
        <v>0</v>
      </c>
      <c r="L216" s="221"/>
      <c r="M216" s="39"/>
      <c r="N216" s="222" t="s">
        <v>1</v>
      </c>
      <c r="O216" s="223" t="s">
        <v>44</v>
      </c>
      <c r="P216" s="224">
        <f>I216+J216</f>
        <v>0</v>
      </c>
      <c r="Q216" s="224">
        <f>ROUND(I216*H216,2)</f>
        <v>0</v>
      </c>
      <c r="R216" s="224">
        <f>ROUND(J216*H216,2)</f>
        <v>0</v>
      </c>
      <c r="S216" s="73"/>
      <c r="T216" s="225">
        <f>S216*H216</f>
        <v>0</v>
      </c>
      <c r="U216" s="225">
        <v>1.0593999999999999</v>
      </c>
      <c r="V216" s="225">
        <f>U216*H216</f>
        <v>9.746479999999999E-2</v>
      </c>
      <c r="W216" s="225">
        <v>0</v>
      </c>
      <c r="X216" s="226">
        <f>W216*H216</f>
        <v>0</v>
      </c>
      <c r="Y216" s="36"/>
      <c r="Z216" s="36"/>
      <c r="AA216" s="36"/>
      <c r="AB216" s="36"/>
      <c r="AC216" s="36"/>
      <c r="AD216" s="36"/>
      <c r="AE216" s="36"/>
      <c r="AR216" s="227" t="s">
        <v>168</v>
      </c>
      <c r="AT216" s="227" t="s">
        <v>152</v>
      </c>
      <c r="AU216" s="227" t="s">
        <v>91</v>
      </c>
      <c r="AY216" s="17" t="s">
        <v>149</v>
      </c>
      <c r="BE216" s="117">
        <f>IF(O216="základní",K216,0)</f>
        <v>0</v>
      </c>
      <c r="BF216" s="117">
        <f>IF(O216="snížená",K216,0)</f>
        <v>0</v>
      </c>
      <c r="BG216" s="117">
        <f>IF(O216="zákl. přenesená",K216,0)</f>
        <v>0</v>
      </c>
      <c r="BH216" s="117">
        <f>IF(O216="sníž. přenesená",K216,0)</f>
        <v>0</v>
      </c>
      <c r="BI216" s="117">
        <f>IF(O216="nulová",K216,0)</f>
        <v>0</v>
      </c>
      <c r="BJ216" s="17" t="s">
        <v>89</v>
      </c>
      <c r="BK216" s="117">
        <f>ROUND(P216*H216,2)</f>
        <v>0</v>
      </c>
      <c r="BL216" s="17" t="s">
        <v>168</v>
      </c>
      <c r="BM216" s="227" t="s">
        <v>401</v>
      </c>
    </row>
    <row r="217" spans="1:65" s="13" customFormat="1" ht="22.5">
      <c r="B217" s="228"/>
      <c r="C217" s="229"/>
      <c r="D217" s="230" t="s">
        <v>158</v>
      </c>
      <c r="E217" s="231" t="s">
        <v>1</v>
      </c>
      <c r="F217" s="232" t="s">
        <v>402</v>
      </c>
      <c r="G217" s="229"/>
      <c r="H217" s="233">
        <v>3.6999999999999998E-2</v>
      </c>
      <c r="I217" s="234"/>
      <c r="J217" s="234"/>
      <c r="K217" s="229"/>
      <c r="L217" s="229"/>
      <c r="M217" s="235"/>
      <c r="N217" s="236"/>
      <c r="O217" s="237"/>
      <c r="P217" s="237"/>
      <c r="Q217" s="237"/>
      <c r="R217" s="237"/>
      <c r="S217" s="237"/>
      <c r="T217" s="237"/>
      <c r="U217" s="237"/>
      <c r="V217" s="237"/>
      <c r="W217" s="237"/>
      <c r="X217" s="238"/>
      <c r="AT217" s="239" t="s">
        <v>158</v>
      </c>
      <c r="AU217" s="239" t="s">
        <v>91</v>
      </c>
      <c r="AV217" s="13" t="s">
        <v>91</v>
      </c>
      <c r="AW217" s="13" t="s">
        <v>5</v>
      </c>
      <c r="AX217" s="13" t="s">
        <v>81</v>
      </c>
      <c r="AY217" s="239" t="s">
        <v>149</v>
      </c>
    </row>
    <row r="218" spans="1:65" s="14" customFormat="1" ht="11.25">
      <c r="B218" s="255"/>
      <c r="C218" s="256"/>
      <c r="D218" s="230" t="s">
        <v>158</v>
      </c>
      <c r="E218" s="257" t="s">
        <v>1</v>
      </c>
      <c r="F218" s="258" t="s">
        <v>403</v>
      </c>
      <c r="G218" s="256"/>
      <c r="H218" s="257" t="s">
        <v>1</v>
      </c>
      <c r="I218" s="259"/>
      <c r="J218" s="259"/>
      <c r="K218" s="256"/>
      <c r="L218" s="256"/>
      <c r="M218" s="260"/>
      <c r="N218" s="261"/>
      <c r="O218" s="262"/>
      <c r="P218" s="262"/>
      <c r="Q218" s="262"/>
      <c r="R218" s="262"/>
      <c r="S218" s="262"/>
      <c r="T218" s="262"/>
      <c r="U218" s="262"/>
      <c r="V218" s="262"/>
      <c r="W218" s="262"/>
      <c r="X218" s="263"/>
      <c r="AT218" s="264" t="s">
        <v>158</v>
      </c>
      <c r="AU218" s="264" t="s">
        <v>91</v>
      </c>
      <c r="AV218" s="14" t="s">
        <v>89</v>
      </c>
      <c r="AW218" s="14" t="s">
        <v>5</v>
      </c>
      <c r="AX218" s="14" t="s">
        <v>81</v>
      </c>
      <c r="AY218" s="264" t="s">
        <v>149</v>
      </c>
    </row>
    <row r="219" spans="1:65" s="13" customFormat="1" ht="11.25">
      <c r="B219" s="228"/>
      <c r="C219" s="229"/>
      <c r="D219" s="230" t="s">
        <v>158</v>
      </c>
      <c r="E219" s="231" t="s">
        <v>1</v>
      </c>
      <c r="F219" s="232" t="s">
        <v>404</v>
      </c>
      <c r="G219" s="229"/>
      <c r="H219" s="233">
        <v>5.5E-2</v>
      </c>
      <c r="I219" s="234"/>
      <c r="J219" s="234"/>
      <c r="K219" s="229"/>
      <c r="L219" s="229"/>
      <c r="M219" s="235"/>
      <c r="N219" s="236"/>
      <c r="O219" s="237"/>
      <c r="P219" s="237"/>
      <c r="Q219" s="237"/>
      <c r="R219" s="237"/>
      <c r="S219" s="237"/>
      <c r="T219" s="237"/>
      <c r="U219" s="237"/>
      <c r="V219" s="237"/>
      <c r="W219" s="237"/>
      <c r="X219" s="238"/>
      <c r="AT219" s="239" t="s">
        <v>158</v>
      </c>
      <c r="AU219" s="239" t="s">
        <v>91</v>
      </c>
      <c r="AV219" s="13" t="s">
        <v>91</v>
      </c>
      <c r="AW219" s="13" t="s">
        <v>5</v>
      </c>
      <c r="AX219" s="13" t="s">
        <v>81</v>
      </c>
      <c r="AY219" s="239" t="s">
        <v>149</v>
      </c>
    </row>
    <row r="220" spans="1:65" s="15" customFormat="1" ht="11.25">
      <c r="B220" s="265"/>
      <c r="C220" s="266"/>
      <c r="D220" s="230" t="s">
        <v>158</v>
      </c>
      <c r="E220" s="267" t="s">
        <v>1</v>
      </c>
      <c r="F220" s="268" t="s">
        <v>302</v>
      </c>
      <c r="G220" s="266"/>
      <c r="H220" s="269">
        <v>9.1999999999999998E-2</v>
      </c>
      <c r="I220" s="270"/>
      <c r="J220" s="270"/>
      <c r="K220" s="266"/>
      <c r="L220" s="266"/>
      <c r="M220" s="271"/>
      <c r="N220" s="272"/>
      <c r="O220" s="273"/>
      <c r="P220" s="273"/>
      <c r="Q220" s="273"/>
      <c r="R220" s="273"/>
      <c r="S220" s="273"/>
      <c r="T220" s="273"/>
      <c r="U220" s="273"/>
      <c r="V220" s="273"/>
      <c r="W220" s="273"/>
      <c r="X220" s="274"/>
      <c r="AT220" s="275" t="s">
        <v>158</v>
      </c>
      <c r="AU220" s="275" t="s">
        <v>91</v>
      </c>
      <c r="AV220" s="15" t="s">
        <v>168</v>
      </c>
      <c r="AW220" s="15" t="s">
        <v>5</v>
      </c>
      <c r="AX220" s="15" t="s">
        <v>89</v>
      </c>
      <c r="AY220" s="275" t="s">
        <v>149</v>
      </c>
    </row>
    <row r="221" spans="1:65" s="12" customFormat="1" ht="22.9" customHeight="1">
      <c r="B221" s="197"/>
      <c r="C221" s="198"/>
      <c r="D221" s="199" t="s">
        <v>80</v>
      </c>
      <c r="E221" s="212" t="s">
        <v>163</v>
      </c>
      <c r="F221" s="212" t="s">
        <v>405</v>
      </c>
      <c r="G221" s="198"/>
      <c r="H221" s="198"/>
      <c r="I221" s="201"/>
      <c r="J221" s="201"/>
      <c r="K221" s="213">
        <f>BK221</f>
        <v>0</v>
      </c>
      <c r="L221" s="198"/>
      <c r="M221" s="203"/>
      <c r="N221" s="204"/>
      <c r="O221" s="205"/>
      <c r="P221" s="205"/>
      <c r="Q221" s="206">
        <f>SUM(Q222:Q244)</f>
        <v>0</v>
      </c>
      <c r="R221" s="206">
        <f>SUM(R222:R244)</f>
        <v>0</v>
      </c>
      <c r="S221" s="205"/>
      <c r="T221" s="207">
        <f>SUM(T222:T244)</f>
        <v>0</v>
      </c>
      <c r="U221" s="205"/>
      <c r="V221" s="207">
        <f>SUM(V222:V244)</f>
        <v>5.6303865000000002</v>
      </c>
      <c r="W221" s="205"/>
      <c r="X221" s="208">
        <f>SUM(X222:X244)</f>
        <v>0</v>
      </c>
      <c r="AR221" s="209" t="s">
        <v>89</v>
      </c>
      <c r="AT221" s="210" t="s">
        <v>80</v>
      </c>
      <c r="AU221" s="210" t="s">
        <v>89</v>
      </c>
      <c r="AY221" s="209" t="s">
        <v>149</v>
      </c>
      <c r="BK221" s="211">
        <f>SUM(BK222:BK244)</f>
        <v>0</v>
      </c>
    </row>
    <row r="222" spans="1:65" s="2" customFormat="1" ht="33" customHeight="1">
      <c r="A222" s="36"/>
      <c r="B222" s="37"/>
      <c r="C222" s="214" t="s">
        <v>260</v>
      </c>
      <c r="D222" s="214" t="s">
        <v>152</v>
      </c>
      <c r="E222" s="215" t="s">
        <v>406</v>
      </c>
      <c r="F222" s="216" t="s">
        <v>407</v>
      </c>
      <c r="G222" s="217" t="s">
        <v>155</v>
      </c>
      <c r="H222" s="218">
        <v>2</v>
      </c>
      <c r="I222" s="219"/>
      <c r="J222" s="219"/>
      <c r="K222" s="220">
        <f>ROUND(P222*H222,2)</f>
        <v>0</v>
      </c>
      <c r="L222" s="221"/>
      <c r="M222" s="39"/>
      <c r="N222" s="222" t="s">
        <v>1</v>
      </c>
      <c r="O222" s="223" t="s">
        <v>44</v>
      </c>
      <c r="P222" s="224">
        <f>I222+J222</f>
        <v>0</v>
      </c>
      <c r="Q222" s="224">
        <f>ROUND(I222*H222,2)</f>
        <v>0</v>
      </c>
      <c r="R222" s="224">
        <f>ROUND(J222*H222,2)</f>
        <v>0</v>
      </c>
      <c r="S222" s="73"/>
      <c r="T222" s="225">
        <f>S222*H222</f>
        <v>0</v>
      </c>
      <c r="U222" s="225">
        <v>0</v>
      </c>
      <c r="V222" s="225">
        <f>U222*H222</f>
        <v>0</v>
      </c>
      <c r="W222" s="225">
        <v>0</v>
      </c>
      <c r="X222" s="226">
        <f>W222*H222</f>
        <v>0</v>
      </c>
      <c r="Y222" s="36"/>
      <c r="Z222" s="36"/>
      <c r="AA222" s="36"/>
      <c r="AB222" s="36"/>
      <c r="AC222" s="36"/>
      <c r="AD222" s="36"/>
      <c r="AE222" s="36"/>
      <c r="AR222" s="227" t="s">
        <v>168</v>
      </c>
      <c r="AT222" s="227" t="s">
        <v>152</v>
      </c>
      <c r="AU222" s="227" t="s">
        <v>91</v>
      </c>
      <c r="AY222" s="17" t="s">
        <v>149</v>
      </c>
      <c r="BE222" s="117">
        <f>IF(O222="základní",K222,0)</f>
        <v>0</v>
      </c>
      <c r="BF222" s="117">
        <f>IF(O222="snížená",K222,0)</f>
        <v>0</v>
      </c>
      <c r="BG222" s="117">
        <f>IF(O222="zákl. přenesená",K222,0)</f>
        <v>0</v>
      </c>
      <c r="BH222" s="117">
        <f>IF(O222="sníž. přenesená",K222,0)</f>
        <v>0</v>
      </c>
      <c r="BI222" s="117">
        <f>IF(O222="nulová",K222,0)</f>
        <v>0</v>
      </c>
      <c r="BJ222" s="17" t="s">
        <v>89</v>
      </c>
      <c r="BK222" s="117">
        <f>ROUND(P222*H222,2)</f>
        <v>0</v>
      </c>
      <c r="BL222" s="17" t="s">
        <v>168</v>
      </c>
      <c r="BM222" s="227" t="s">
        <v>408</v>
      </c>
    </row>
    <row r="223" spans="1:65" s="13" customFormat="1" ht="22.5">
      <c r="B223" s="228"/>
      <c r="C223" s="229"/>
      <c r="D223" s="230" t="s">
        <v>158</v>
      </c>
      <c r="E223" s="231" t="s">
        <v>1</v>
      </c>
      <c r="F223" s="232" t="s">
        <v>409</v>
      </c>
      <c r="G223" s="229"/>
      <c r="H223" s="233">
        <v>2</v>
      </c>
      <c r="I223" s="234"/>
      <c r="J223" s="234"/>
      <c r="K223" s="229"/>
      <c r="L223" s="229"/>
      <c r="M223" s="235"/>
      <c r="N223" s="236"/>
      <c r="O223" s="237"/>
      <c r="P223" s="237"/>
      <c r="Q223" s="237"/>
      <c r="R223" s="237"/>
      <c r="S223" s="237"/>
      <c r="T223" s="237"/>
      <c r="U223" s="237"/>
      <c r="V223" s="237"/>
      <c r="W223" s="237"/>
      <c r="X223" s="238"/>
      <c r="AT223" s="239" t="s">
        <v>158</v>
      </c>
      <c r="AU223" s="239" t="s">
        <v>91</v>
      </c>
      <c r="AV223" s="13" t="s">
        <v>91</v>
      </c>
      <c r="AW223" s="13" t="s">
        <v>5</v>
      </c>
      <c r="AX223" s="13" t="s">
        <v>89</v>
      </c>
      <c r="AY223" s="239" t="s">
        <v>149</v>
      </c>
    </row>
    <row r="224" spans="1:65" s="2" customFormat="1" ht="16.5" customHeight="1">
      <c r="A224" s="36"/>
      <c r="B224" s="37"/>
      <c r="C224" s="214" t="s">
        <v>159</v>
      </c>
      <c r="D224" s="214" t="s">
        <v>152</v>
      </c>
      <c r="E224" s="215" t="s">
        <v>410</v>
      </c>
      <c r="F224" s="216" t="s">
        <v>411</v>
      </c>
      <c r="G224" s="217" t="s">
        <v>198</v>
      </c>
      <c r="H224" s="218">
        <v>11.025</v>
      </c>
      <c r="I224" s="219"/>
      <c r="J224" s="219"/>
      <c r="K224" s="220">
        <f>ROUND(P224*H224,2)</f>
        <v>0</v>
      </c>
      <c r="L224" s="221"/>
      <c r="M224" s="39"/>
      <c r="N224" s="222" t="s">
        <v>1</v>
      </c>
      <c r="O224" s="223" t="s">
        <v>44</v>
      </c>
      <c r="P224" s="224">
        <f>I224+J224</f>
        <v>0</v>
      </c>
      <c r="Q224" s="224">
        <f>ROUND(I224*H224,2)</f>
        <v>0</v>
      </c>
      <c r="R224" s="224">
        <f>ROUND(J224*H224,2)</f>
        <v>0</v>
      </c>
      <c r="S224" s="73"/>
      <c r="T224" s="225">
        <f>S224*H224</f>
        <v>0</v>
      </c>
      <c r="U224" s="225">
        <v>1.6060000000000001E-2</v>
      </c>
      <c r="V224" s="225">
        <f>U224*H224</f>
        <v>0.17706150000000001</v>
      </c>
      <c r="W224" s="225">
        <v>0</v>
      </c>
      <c r="X224" s="226">
        <f>W224*H224</f>
        <v>0</v>
      </c>
      <c r="Y224" s="36"/>
      <c r="Z224" s="36"/>
      <c r="AA224" s="36"/>
      <c r="AB224" s="36"/>
      <c r="AC224" s="36"/>
      <c r="AD224" s="36"/>
      <c r="AE224" s="36"/>
      <c r="AR224" s="227" t="s">
        <v>168</v>
      </c>
      <c r="AT224" s="227" t="s">
        <v>152</v>
      </c>
      <c r="AU224" s="227" t="s">
        <v>91</v>
      </c>
      <c r="AY224" s="17" t="s">
        <v>149</v>
      </c>
      <c r="BE224" s="117">
        <f>IF(O224="základní",K224,0)</f>
        <v>0</v>
      </c>
      <c r="BF224" s="117">
        <f>IF(O224="snížená",K224,0)</f>
        <v>0</v>
      </c>
      <c r="BG224" s="117">
        <f>IF(O224="zákl. přenesená",K224,0)</f>
        <v>0</v>
      </c>
      <c r="BH224" s="117">
        <f>IF(O224="sníž. přenesená",K224,0)</f>
        <v>0</v>
      </c>
      <c r="BI224" s="117">
        <f>IF(O224="nulová",K224,0)</f>
        <v>0</v>
      </c>
      <c r="BJ224" s="17" t="s">
        <v>89</v>
      </c>
      <c r="BK224" s="117">
        <f>ROUND(P224*H224,2)</f>
        <v>0</v>
      </c>
      <c r="BL224" s="17" t="s">
        <v>168</v>
      </c>
      <c r="BM224" s="227" t="s">
        <v>412</v>
      </c>
    </row>
    <row r="225" spans="1:65" s="13" customFormat="1" ht="11.25">
      <c r="B225" s="228"/>
      <c r="C225" s="229"/>
      <c r="D225" s="230" t="s">
        <v>158</v>
      </c>
      <c r="E225" s="231" t="s">
        <v>1</v>
      </c>
      <c r="F225" s="232" t="s">
        <v>413</v>
      </c>
      <c r="G225" s="229"/>
      <c r="H225" s="233">
        <v>11.025</v>
      </c>
      <c r="I225" s="234"/>
      <c r="J225" s="234"/>
      <c r="K225" s="229"/>
      <c r="L225" s="229"/>
      <c r="M225" s="235"/>
      <c r="N225" s="236"/>
      <c r="O225" s="237"/>
      <c r="P225" s="237"/>
      <c r="Q225" s="237"/>
      <c r="R225" s="237"/>
      <c r="S225" s="237"/>
      <c r="T225" s="237"/>
      <c r="U225" s="237"/>
      <c r="V225" s="237"/>
      <c r="W225" s="237"/>
      <c r="X225" s="238"/>
      <c r="AT225" s="239" t="s">
        <v>158</v>
      </c>
      <c r="AU225" s="239" t="s">
        <v>91</v>
      </c>
      <c r="AV225" s="13" t="s">
        <v>91</v>
      </c>
      <c r="AW225" s="13" t="s">
        <v>5</v>
      </c>
      <c r="AX225" s="13" t="s">
        <v>89</v>
      </c>
      <c r="AY225" s="239" t="s">
        <v>149</v>
      </c>
    </row>
    <row r="226" spans="1:65" s="2" customFormat="1" ht="24.2" customHeight="1">
      <c r="A226" s="36"/>
      <c r="B226" s="37"/>
      <c r="C226" s="214" t="s">
        <v>267</v>
      </c>
      <c r="D226" s="214" t="s">
        <v>152</v>
      </c>
      <c r="E226" s="215" t="s">
        <v>414</v>
      </c>
      <c r="F226" s="216" t="s">
        <v>415</v>
      </c>
      <c r="G226" s="217" t="s">
        <v>198</v>
      </c>
      <c r="H226" s="218">
        <v>3</v>
      </c>
      <c r="I226" s="219"/>
      <c r="J226" s="219"/>
      <c r="K226" s="220">
        <f>ROUND(P226*H226,2)</f>
        <v>0</v>
      </c>
      <c r="L226" s="221"/>
      <c r="M226" s="39"/>
      <c r="N226" s="222" t="s">
        <v>1</v>
      </c>
      <c r="O226" s="223" t="s">
        <v>44</v>
      </c>
      <c r="P226" s="224">
        <f>I226+J226</f>
        <v>0</v>
      </c>
      <c r="Q226" s="224">
        <f>ROUND(I226*H226,2)</f>
        <v>0</v>
      </c>
      <c r="R226" s="224">
        <f>ROUND(J226*H226,2)</f>
        <v>0</v>
      </c>
      <c r="S226" s="73"/>
      <c r="T226" s="225">
        <f>S226*H226</f>
        <v>0</v>
      </c>
      <c r="U226" s="225">
        <v>0.36435000000000001</v>
      </c>
      <c r="V226" s="225">
        <f>U226*H226</f>
        <v>1.0930500000000001</v>
      </c>
      <c r="W226" s="225">
        <v>0</v>
      </c>
      <c r="X226" s="226">
        <f>W226*H226</f>
        <v>0</v>
      </c>
      <c r="Y226" s="36"/>
      <c r="Z226" s="36"/>
      <c r="AA226" s="36"/>
      <c r="AB226" s="36"/>
      <c r="AC226" s="36"/>
      <c r="AD226" s="36"/>
      <c r="AE226" s="36"/>
      <c r="AR226" s="227" t="s">
        <v>168</v>
      </c>
      <c r="AT226" s="227" t="s">
        <v>152</v>
      </c>
      <c r="AU226" s="227" t="s">
        <v>91</v>
      </c>
      <c r="AY226" s="17" t="s">
        <v>149</v>
      </c>
      <c r="BE226" s="117">
        <f>IF(O226="základní",K226,0)</f>
        <v>0</v>
      </c>
      <c r="BF226" s="117">
        <f>IF(O226="snížená",K226,0)</f>
        <v>0</v>
      </c>
      <c r="BG226" s="117">
        <f>IF(O226="zákl. přenesená",K226,0)</f>
        <v>0</v>
      </c>
      <c r="BH226" s="117">
        <f>IF(O226="sníž. přenesená",K226,0)</f>
        <v>0</v>
      </c>
      <c r="BI226" s="117">
        <f>IF(O226="nulová",K226,0)</f>
        <v>0</v>
      </c>
      <c r="BJ226" s="17" t="s">
        <v>89</v>
      </c>
      <c r="BK226" s="117">
        <f>ROUND(P226*H226,2)</f>
        <v>0</v>
      </c>
      <c r="BL226" s="17" t="s">
        <v>168</v>
      </c>
      <c r="BM226" s="227" t="s">
        <v>416</v>
      </c>
    </row>
    <row r="227" spans="1:65" s="13" customFormat="1" ht="11.25">
      <c r="B227" s="228"/>
      <c r="C227" s="229"/>
      <c r="D227" s="230" t="s">
        <v>158</v>
      </c>
      <c r="E227" s="231" t="s">
        <v>1</v>
      </c>
      <c r="F227" s="232" t="s">
        <v>417</v>
      </c>
      <c r="G227" s="229"/>
      <c r="H227" s="233">
        <v>3</v>
      </c>
      <c r="I227" s="234"/>
      <c r="J227" s="234"/>
      <c r="K227" s="229"/>
      <c r="L227" s="229"/>
      <c r="M227" s="235"/>
      <c r="N227" s="236"/>
      <c r="O227" s="237"/>
      <c r="P227" s="237"/>
      <c r="Q227" s="237"/>
      <c r="R227" s="237"/>
      <c r="S227" s="237"/>
      <c r="T227" s="237"/>
      <c r="U227" s="237"/>
      <c r="V227" s="237"/>
      <c r="W227" s="237"/>
      <c r="X227" s="238"/>
      <c r="AT227" s="239" t="s">
        <v>158</v>
      </c>
      <c r="AU227" s="239" t="s">
        <v>91</v>
      </c>
      <c r="AV227" s="13" t="s">
        <v>91</v>
      </c>
      <c r="AW227" s="13" t="s">
        <v>5</v>
      </c>
      <c r="AX227" s="13" t="s">
        <v>89</v>
      </c>
      <c r="AY227" s="239" t="s">
        <v>149</v>
      </c>
    </row>
    <row r="228" spans="1:65" s="2" customFormat="1" ht="16.5" customHeight="1">
      <c r="A228" s="36"/>
      <c r="B228" s="37"/>
      <c r="C228" s="240" t="s">
        <v>272</v>
      </c>
      <c r="D228" s="240" t="s">
        <v>169</v>
      </c>
      <c r="E228" s="241" t="s">
        <v>418</v>
      </c>
      <c r="F228" s="242" t="s">
        <v>419</v>
      </c>
      <c r="G228" s="243" t="s">
        <v>198</v>
      </c>
      <c r="H228" s="244">
        <v>11</v>
      </c>
      <c r="I228" s="245"/>
      <c r="J228" s="246"/>
      <c r="K228" s="247">
        <f>ROUND(P228*H228,2)</f>
        <v>0</v>
      </c>
      <c r="L228" s="246"/>
      <c r="M228" s="248"/>
      <c r="N228" s="249" t="s">
        <v>1</v>
      </c>
      <c r="O228" s="223" t="s">
        <v>44</v>
      </c>
      <c r="P228" s="224">
        <f>I228+J228</f>
        <v>0</v>
      </c>
      <c r="Q228" s="224">
        <f>ROUND(I228*H228,2)</f>
        <v>0</v>
      </c>
      <c r="R228" s="224">
        <f>ROUND(J228*H228,2)</f>
        <v>0</v>
      </c>
      <c r="S228" s="73"/>
      <c r="T228" s="225">
        <f>S228*H228</f>
        <v>0</v>
      </c>
      <c r="U228" s="225">
        <v>4.2000000000000003E-2</v>
      </c>
      <c r="V228" s="225">
        <f>U228*H228</f>
        <v>0.46200000000000002</v>
      </c>
      <c r="W228" s="225">
        <v>0</v>
      </c>
      <c r="X228" s="226">
        <f>W228*H228</f>
        <v>0</v>
      </c>
      <c r="Y228" s="36"/>
      <c r="Z228" s="36"/>
      <c r="AA228" s="36"/>
      <c r="AB228" s="36"/>
      <c r="AC228" s="36"/>
      <c r="AD228" s="36"/>
      <c r="AE228" s="36"/>
      <c r="AR228" s="227" t="s">
        <v>190</v>
      </c>
      <c r="AT228" s="227" t="s">
        <v>169</v>
      </c>
      <c r="AU228" s="227" t="s">
        <v>91</v>
      </c>
      <c r="AY228" s="17" t="s">
        <v>149</v>
      </c>
      <c r="BE228" s="117">
        <f>IF(O228="základní",K228,0)</f>
        <v>0</v>
      </c>
      <c r="BF228" s="117">
        <f>IF(O228="snížená",K228,0)</f>
        <v>0</v>
      </c>
      <c r="BG228" s="117">
        <f>IF(O228="zákl. přenesená",K228,0)</f>
        <v>0</v>
      </c>
      <c r="BH228" s="117">
        <f>IF(O228="sníž. přenesená",K228,0)</f>
        <v>0</v>
      </c>
      <c r="BI228" s="117">
        <f>IF(O228="nulová",K228,0)</f>
        <v>0</v>
      </c>
      <c r="BJ228" s="17" t="s">
        <v>89</v>
      </c>
      <c r="BK228" s="117">
        <f>ROUND(P228*H228,2)</f>
        <v>0</v>
      </c>
      <c r="BL228" s="17" t="s">
        <v>168</v>
      </c>
      <c r="BM228" s="227" t="s">
        <v>420</v>
      </c>
    </row>
    <row r="229" spans="1:65" s="14" customFormat="1" ht="11.25">
      <c r="B229" s="255"/>
      <c r="C229" s="256"/>
      <c r="D229" s="230" t="s">
        <v>158</v>
      </c>
      <c r="E229" s="257" t="s">
        <v>1</v>
      </c>
      <c r="F229" s="258" t="s">
        <v>421</v>
      </c>
      <c r="G229" s="256"/>
      <c r="H229" s="257" t="s">
        <v>1</v>
      </c>
      <c r="I229" s="259"/>
      <c r="J229" s="259"/>
      <c r="K229" s="256"/>
      <c r="L229" s="256"/>
      <c r="M229" s="260"/>
      <c r="N229" s="261"/>
      <c r="O229" s="262"/>
      <c r="P229" s="262"/>
      <c r="Q229" s="262"/>
      <c r="R229" s="262"/>
      <c r="S229" s="262"/>
      <c r="T229" s="262"/>
      <c r="U229" s="262"/>
      <c r="V229" s="262"/>
      <c r="W229" s="262"/>
      <c r="X229" s="263"/>
      <c r="AT229" s="264" t="s">
        <v>158</v>
      </c>
      <c r="AU229" s="264" t="s">
        <v>91</v>
      </c>
      <c r="AV229" s="14" t="s">
        <v>89</v>
      </c>
      <c r="AW229" s="14" t="s">
        <v>5</v>
      </c>
      <c r="AX229" s="14" t="s">
        <v>81</v>
      </c>
      <c r="AY229" s="264" t="s">
        <v>149</v>
      </c>
    </row>
    <row r="230" spans="1:65" s="13" customFormat="1" ht="11.25">
      <c r="B230" s="228"/>
      <c r="C230" s="229"/>
      <c r="D230" s="230" t="s">
        <v>158</v>
      </c>
      <c r="E230" s="231" t="s">
        <v>1</v>
      </c>
      <c r="F230" s="232" t="s">
        <v>422</v>
      </c>
      <c r="G230" s="229"/>
      <c r="H230" s="233">
        <v>11</v>
      </c>
      <c r="I230" s="234"/>
      <c r="J230" s="234"/>
      <c r="K230" s="229"/>
      <c r="L230" s="229"/>
      <c r="M230" s="235"/>
      <c r="N230" s="236"/>
      <c r="O230" s="237"/>
      <c r="P230" s="237"/>
      <c r="Q230" s="237"/>
      <c r="R230" s="237"/>
      <c r="S230" s="237"/>
      <c r="T230" s="237"/>
      <c r="U230" s="237"/>
      <c r="V230" s="237"/>
      <c r="W230" s="237"/>
      <c r="X230" s="238"/>
      <c r="AT230" s="239" t="s">
        <v>158</v>
      </c>
      <c r="AU230" s="239" t="s">
        <v>91</v>
      </c>
      <c r="AV230" s="13" t="s">
        <v>91</v>
      </c>
      <c r="AW230" s="13" t="s">
        <v>5</v>
      </c>
      <c r="AX230" s="13" t="s">
        <v>89</v>
      </c>
      <c r="AY230" s="239" t="s">
        <v>149</v>
      </c>
    </row>
    <row r="231" spans="1:65" s="2" customFormat="1" ht="16.5" customHeight="1">
      <c r="A231" s="36"/>
      <c r="B231" s="37"/>
      <c r="C231" s="240" t="s">
        <v>276</v>
      </c>
      <c r="D231" s="240" t="s">
        <v>169</v>
      </c>
      <c r="E231" s="241" t="s">
        <v>423</v>
      </c>
      <c r="F231" s="242" t="s">
        <v>424</v>
      </c>
      <c r="G231" s="243" t="s">
        <v>198</v>
      </c>
      <c r="H231" s="244">
        <v>29</v>
      </c>
      <c r="I231" s="245"/>
      <c r="J231" s="246"/>
      <c r="K231" s="247">
        <f>ROUND(P231*H231,2)</f>
        <v>0</v>
      </c>
      <c r="L231" s="246"/>
      <c r="M231" s="248"/>
      <c r="N231" s="249" t="s">
        <v>1</v>
      </c>
      <c r="O231" s="223" t="s">
        <v>44</v>
      </c>
      <c r="P231" s="224">
        <f>I231+J231</f>
        <v>0</v>
      </c>
      <c r="Q231" s="224">
        <f>ROUND(I231*H231,2)</f>
        <v>0</v>
      </c>
      <c r="R231" s="224">
        <f>ROUND(J231*H231,2)</f>
        <v>0</v>
      </c>
      <c r="S231" s="73"/>
      <c r="T231" s="225">
        <f>S231*H231</f>
        <v>0</v>
      </c>
      <c r="U231" s="225">
        <v>5.6000000000000001E-2</v>
      </c>
      <c r="V231" s="225">
        <f>U231*H231</f>
        <v>1.6240000000000001</v>
      </c>
      <c r="W231" s="225">
        <v>0</v>
      </c>
      <c r="X231" s="226">
        <f>W231*H231</f>
        <v>0</v>
      </c>
      <c r="Y231" s="36"/>
      <c r="Z231" s="36"/>
      <c r="AA231" s="36"/>
      <c r="AB231" s="36"/>
      <c r="AC231" s="36"/>
      <c r="AD231" s="36"/>
      <c r="AE231" s="36"/>
      <c r="AR231" s="227" t="s">
        <v>190</v>
      </c>
      <c r="AT231" s="227" t="s">
        <v>169</v>
      </c>
      <c r="AU231" s="227" t="s">
        <v>91</v>
      </c>
      <c r="AY231" s="17" t="s">
        <v>149</v>
      </c>
      <c r="BE231" s="117">
        <f>IF(O231="základní",K231,0)</f>
        <v>0</v>
      </c>
      <c r="BF231" s="117">
        <f>IF(O231="snížená",K231,0)</f>
        <v>0</v>
      </c>
      <c r="BG231" s="117">
        <f>IF(O231="zákl. přenesená",K231,0)</f>
        <v>0</v>
      </c>
      <c r="BH231" s="117">
        <f>IF(O231="sníž. přenesená",K231,0)</f>
        <v>0</v>
      </c>
      <c r="BI231" s="117">
        <f>IF(O231="nulová",K231,0)</f>
        <v>0</v>
      </c>
      <c r="BJ231" s="17" t="s">
        <v>89</v>
      </c>
      <c r="BK231" s="117">
        <f>ROUND(P231*H231,2)</f>
        <v>0</v>
      </c>
      <c r="BL231" s="17" t="s">
        <v>168</v>
      </c>
      <c r="BM231" s="227" t="s">
        <v>425</v>
      </c>
    </row>
    <row r="232" spans="1:65" s="14" customFormat="1" ht="11.25">
      <c r="B232" s="255"/>
      <c r="C232" s="256"/>
      <c r="D232" s="230" t="s">
        <v>158</v>
      </c>
      <c r="E232" s="257" t="s">
        <v>1</v>
      </c>
      <c r="F232" s="258" t="s">
        <v>426</v>
      </c>
      <c r="G232" s="256"/>
      <c r="H232" s="257" t="s">
        <v>1</v>
      </c>
      <c r="I232" s="259"/>
      <c r="J232" s="259"/>
      <c r="K232" s="256"/>
      <c r="L232" s="256"/>
      <c r="M232" s="260"/>
      <c r="N232" s="261"/>
      <c r="O232" s="262"/>
      <c r="P232" s="262"/>
      <c r="Q232" s="262"/>
      <c r="R232" s="262"/>
      <c r="S232" s="262"/>
      <c r="T232" s="262"/>
      <c r="U232" s="262"/>
      <c r="V232" s="262"/>
      <c r="W232" s="262"/>
      <c r="X232" s="263"/>
      <c r="AT232" s="264" t="s">
        <v>158</v>
      </c>
      <c r="AU232" s="264" t="s">
        <v>91</v>
      </c>
      <c r="AV232" s="14" t="s">
        <v>89</v>
      </c>
      <c r="AW232" s="14" t="s">
        <v>5</v>
      </c>
      <c r="AX232" s="14" t="s">
        <v>81</v>
      </c>
      <c r="AY232" s="264" t="s">
        <v>149</v>
      </c>
    </row>
    <row r="233" spans="1:65" s="13" customFormat="1" ht="11.25">
      <c r="B233" s="228"/>
      <c r="C233" s="229"/>
      <c r="D233" s="230" t="s">
        <v>158</v>
      </c>
      <c r="E233" s="231" t="s">
        <v>1</v>
      </c>
      <c r="F233" s="232" t="s">
        <v>427</v>
      </c>
      <c r="G233" s="229"/>
      <c r="H233" s="233">
        <v>29</v>
      </c>
      <c r="I233" s="234"/>
      <c r="J233" s="234"/>
      <c r="K233" s="229"/>
      <c r="L233" s="229"/>
      <c r="M233" s="235"/>
      <c r="N233" s="236"/>
      <c r="O233" s="237"/>
      <c r="P233" s="237"/>
      <c r="Q233" s="237"/>
      <c r="R233" s="237"/>
      <c r="S233" s="237"/>
      <c r="T233" s="237"/>
      <c r="U233" s="237"/>
      <c r="V233" s="237"/>
      <c r="W233" s="237"/>
      <c r="X233" s="238"/>
      <c r="AT233" s="239" t="s">
        <v>158</v>
      </c>
      <c r="AU233" s="239" t="s">
        <v>91</v>
      </c>
      <c r="AV233" s="13" t="s">
        <v>91</v>
      </c>
      <c r="AW233" s="13" t="s">
        <v>5</v>
      </c>
      <c r="AX233" s="13" t="s">
        <v>81</v>
      </c>
      <c r="AY233" s="239" t="s">
        <v>149</v>
      </c>
    </row>
    <row r="234" spans="1:65" s="15" customFormat="1" ht="11.25">
      <c r="B234" s="265"/>
      <c r="C234" s="266"/>
      <c r="D234" s="230" t="s">
        <v>158</v>
      </c>
      <c r="E234" s="267" t="s">
        <v>1</v>
      </c>
      <c r="F234" s="268" t="s">
        <v>302</v>
      </c>
      <c r="G234" s="266"/>
      <c r="H234" s="269">
        <v>29</v>
      </c>
      <c r="I234" s="270"/>
      <c r="J234" s="270"/>
      <c r="K234" s="266"/>
      <c r="L234" s="266"/>
      <c r="M234" s="271"/>
      <c r="N234" s="272"/>
      <c r="O234" s="273"/>
      <c r="P234" s="273"/>
      <c r="Q234" s="273"/>
      <c r="R234" s="273"/>
      <c r="S234" s="273"/>
      <c r="T234" s="273"/>
      <c r="U234" s="273"/>
      <c r="V234" s="273"/>
      <c r="W234" s="273"/>
      <c r="X234" s="274"/>
      <c r="AT234" s="275" t="s">
        <v>158</v>
      </c>
      <c r="AU234" s="275" t="s">
        <v>91</v>
      </c>
      <c r="AV234" s="15" t="s">
        <v>168</v>
      </c>
      <c r="AW234" s="15" t="s">
        <v>5</v>
      </c>
      <c r="AX234" s="15" t="s">
        <v>89</v>
      </c>
      <c r="AY234" s="275" t="s">
        <v>149</v>
      </c>
    </row>
    <row r="235" spans="1:65" s="2" customFormat="1" ht="24.2" customHeight="1">
      <c r="A235" s="36"/>
      <c r="B235" s="37"/>
      <c r="C235" s="214" t="s">
        <v>428</v>
      </c>
      <c r="D235" s="214" t="s">
        <v>152</v>
      </c>
      <c r="E235" s="215" t="s">
        <v>429</v>
      </c>
      <c r="F235" s="216" t="s">
        <v>430</v>
      </c>
      <c r="G235" s="217" t="s">
        <v>155</v>
      </c>
      <c r="H235" s="218">
        <v>8</v>
      </c>
      <c r="I235" s="219"/>
      <c r="J235" s="219"/>
      <c r="K235" s="220">
        <f>ROUND(P235*H235,2)</f>
        <v>0</v>
      </c>
      <c r="L235" s="221"/>
      <c r="M235" s="39"/>
      <c r="N235" s="222" t="s">
        <v>1</v>
      </c>
      <c r="O235" s="223" t="s">
        <v>44</v>
      </c>
      <c r="P235" s="224">
        <f>I235+J235</f>
        <v>0</v>
      </c>
      <c r="Q235" s="224">
        <f>ROUND(I235*H235,2)</f>
        <v>0</v>
      </c>
      <c r="R235" s="224">
        <f>ROUND(J235*H235,2)</f>
        <v>0</v>
      </c>
      <c r="S235" s="73"/>
      <c r="T235" s="225">
        <f>S235*H235</f>
        <v>0</v>
      </c>
      <c r="U235" s="225">
        <v>0.24127000000000001</v>
      </c>
      <c r="V235" s="225">
        <f>U235*H235</f>
        <v>1.9301600000000001</v>
      </c>
      <c r="W235" s="225">
        <v>0</v>
      </c>
      <c r="X235" s="226">
        <f>W235*H235</f>
        <v>0</v>
      </c>
      <c r="Y235" s="36"/>
      <c r="Z235" s="36"/>
      <c r="AA235" s="36"/>
      <c r="AB235" s="36"/>
      <c r="AC235" s="36"/>
      <c r="AD235" s="36"/>
      <c r="AE235" s="36"/>
      <c r="AR235" s="227" t="s">
        <v>168</v>
      </c>
      <c r="AT235" s="227" t="s">
        <v>152</v>
      </c>
      <c r="AU235" s="227" t="s">
        <v>91</v>
      </c>
      <c r="AY235" s="17" t="s">
        <v>149</v>
      </c>
      <c r="BE235" s="117">
        <f>IF(O235="základní",K235,0)</f>
        <v>0</v>
      </c>
      <c r="BF235" s="117">
        <f>IF(O235="snížená",K235,0)</f>
        <v>0</v>
      </c>
      <c r="BG235" s="117">
        <f>IF(O235="zákl. přenesená",K235,0)</f>
        <v>0</v>
      </c>
      <c r="BH235" s="117">
        <f>IF(O235="sníž. přenesená",K235,0)</f>
        <v>0</v>
      </c>
      <c r="BI235" s="117">
        <f>IF(O235="nulová",K235,0)</f>
        <v>0</v>
      </c>
      <c r="BJ235" s="17" t="s">
        <v>89</v>
      </c>
      <c r="BK235" s="117">
        <f>ROUND(P235*H235,2)</f>
        <v>0</v>
      </c>
      <c r="BL235" s="17" t="s">
        <v>168</v>
      </c>
      <c r="BM235" s="227" t="s">
        <v>431</v>
      </c>
    </row>
    <row r="236" spans="1:65" s="14" customFormat="1" ht="11.25">
      <c r="B236" s="255"/>
      <c r="C236" s="256"/>
      <c r="D236" s="230" t="s">
        <v>158</v>
      </c>
      <c r="E236" s="257" t="s">
        <v>1</v>
      </c>
      <c r="F236" s="258" t="s">
        <v>426</v>
      </c>
      <c r="G236" s="256"/>
      <c r="H236" s="257" t="s">
        <v>1</v>
      </c>
      <c r="I236" s="259"/>
      <c r="J236" s="259"/>
      <c r="K236" s="256"/>
      <c r="L236" s="256"/>
      <c r="M236" s="260"/>
      <c r="N236" s="261"/>
      <c r="O236" s="262"/>
      <c r="P236" s="262"/>
      <c r="Q236" s="262"/>
      <c r="R236" s="262"/>
      <c r="S236" s="262"/>
      <c r="T236" s="262"/>
      <c r="U236" s="262"/>
      <c r="V236" s="262"/>
      <c r="W236" s="262"/>
      <c r="X236" s="263"/>
      <c r="AT236" s="264" t="s">
        <v>158</v>
      </c>
      <c r="AU236" s="264" t="s">
        <v>91</v>
      </c>
      <c r="AV236" s="14" t="s">
        <v>89</v>
      </c>
      <c r="AW236" s="14" t="s">
        <v>5</v>
      </c>
      <c r="AX236" s="14" t="s">
        <v>81</v>
      </c>
      <c r="AY236" s="264" t="s">
        <v>149</v>
      </c>
    </row>
    <row r="237" spans="1:65" s="13" customFormat="1" ht="11.25">
      <c r="B237" s="228"/>
      <c r="C237" s="229"/>
      <c r="D237" s="230" t="s">
        <v>158</v>
      </c>
      <c r="E237" s="231" t="s">
        <v>1</v>
      </c>
      <c r="F237" s="232" t="s">
        <v>432</v>
      </c>
      <c r="G237" s="229"/>
      <c r="H237" s="233">
        <v>5.8</v>
      </c>
      <c r="I237" s="234"/>
      <c r="J237" s="234"/>
      <c r="K237" s="229"/>
      <c r="L237" s="229"/>
      <c r="M237" s="235"/>
      <c r="N237" s="236"/>
      <c r="O237" s="237"/>
      <c r="P237" s="237"/>
      <c r="Q237" s="237"/>
      <c r="R237" s="237"/>
      <c r="S237" s="237"/>
      <c r="T237" s="237"/>
      <c r="U237" s="237"/>
      <c r="V237" s="237"/>
      <c r="W237" s="237"/>
      <c r="X237" s="238"/>
      <c r="AT237" s="239" t="s">
        <v>158</v>
      </c>
      <c r="AU237" s="239" t="s">
        <v>91</v>
      </c>
      <c r="AV237" s="13" t="s">
        <v>91</v>
      </c>
      <c r="AW237" s="13" t="s">
        <v>5</v>
      </c>
      <c r="AX237" s="13" t="s">
        <v>81</v>
      </c>
      <c r="AY237" s="239" t="s">
        <v>149</v>
      </c>
    </row>
    <row r="238" spans="1:65" s="14" customFormat="1" ht="11.25">
      <c r="B238" s="255"/>
      <c r="C238" s="256"/>
      <c r="D238" s="230" t="s">
        <v>158</v>
      </c>
      <c r="E238" s="257" t="s">
        <v>1</v>
      </c>
      <c r="F238" s="258" t="s">
        <v>421</v>
      </c>
      <c r="G238" s="256"/>
      <c r="H238" s="257" t="s">
        <v>1</v>
      </c>
      <c r="I238" s="259"/>
      <c r="J238" s="259"/>
      <c r="K238" s="256"/>
      <c r="L238" s="256"/>
      <c r="M238" s="260"/>
      <c r="N238" s="261"/>
      <c r="O238" s="262"/>
      <c r="P238" s="262"/>
      <c r="Q238" s="262"/>
      <c r="R238" s="262"/>
      <c r="S238" s="262"/>
      <c r="T238" s="262"/>
      <c r="U238" s="262"/>
      <c r="V238" s="262"/>
      <c r="W238" s="262"/>
      <c r="X238" s="263"/>
      <c r="AT238" s="264" t="s">
        <v>158</v>
      </c>
      <c r="AU238" s="264" t="s">
        <v>91</v>
      </c>
      <c r="AV238" s="14" t="s">
        <v>89</v>
      </c>
      <c r="AW238" s="14" t="s">
        <v>5</v>
      </c>
      <c r="AX238" s="14" t="s">
        <v>81</v>
      </c>
      <c r="AY238" s="264" t="s">
        <v>149</v>
      </c>
    </row>
    <row r="239" spans="1:65" s="13" customFormat="1" ht="11.25">
      <c r="B239" s="228"/>
      <c r="C239" s="229"/>
      <c r="D239" s="230" t="s">
        <v>158</v>
      </c>
      <c r="E239" s="231" t="s">
        <v>1</v>
      </c>
      <c r="F239" s="232" t="s">
        <v>433</v>
      </c>
      <c r="G239" s="229"/>
      <c r="H239" s="233">
        <v>2.2000000000000002</v>
      </c>
      <c r="I239" s="234"/>
      <c r="J239" s="234"/>
      <c r="K239" s="229"/>
      <c r="L239" s="229"/>
      <c r="M239" s="235"/>
      <c r="N239" s="236"/>
      <c r="O239" s="237"/>
      <c r="P239" s="237"/>
      <c r="Q239" s="237"/>
      <c r="R239" s="237"/>
      <c r="S239" s="237"/>
      <c r="T239" s="237"/>
      <c r="U239" s="237"/>
      <c r="V239" s="237"/>
      <c r="W239" s="237"/>
      <c r="X239" s="238"/>
      <c r="AT239" s="239" t="s">
        <v>158</v>
      </c>
      <c r="AU239" s="239" t="s">
        <v>91</v>
      </c>
      <c r="AV239" s="13" t="s">
        <v>91</v>
      </c>
      <c r="AW239" s="13" t="s">
        <v>5</v>
      </c>
      <c r="AX239" s="13" t="s">
        <v>81</v>
      </c>
      <c r="AY239" s="239" t="s">
        <v>149</v>
      </c>
    </row>
    <row r="240" spans="1:65" s="15" customFormat="1" ht="11.25">
      <c r="B240" s="265"/>
      <c r="C240" s="266"/>
      <c r="D240" s="230" t="s">
        <v>158</v>
      </c>
      <c r="E240" s="267" t="s">
        <v>1</v>
      </c>
      <c r="F240" s="268" t="s">
        <v>302</v>
      </c>
      <c r="G240" s="266"/>
      <c r="H240" s="269">
        <v>8</v>
      </c>
      <c r="I240" s="270"/>
      <c r="J240" s="270"/>
      <c r="K240" s="266"/>
      <c r="L240" s="266"/>
      <c r="M240" s="271"/>
      <c r="N240" s="272"/>
      <c r="O240" s="273"/>
      <c r="P240" s="273"/>
      <c r="Q240" s="273"/>
      <c r="R240" s="273"/>
      <c r="S240" s="273"/>
      <c r="T240" s="273"/>
      <c r="U240" s="273"/>
      <c r="V240" s="273"/>
      <c r="W240" s="273"/>
      <c r="X240" s="274"/>
      <c r="AT240" s="275" t="s">
        <v>158</v>
      </c>
      <c r="AU240" s="275" t="s">
        <v>91</v>
      </c>
      <c r="AV240" s="15" t="s">
        <v>168</v>
      </c>
      <c r="AW240" s="15" t="s">
        <v>5</v>
      </c>
      <c r="AX240" s="15" t="s">
        <v>89</v>
      </c>
      <c r="AY240" s="275" t="s">
        <v>149</v>
      </c>
    </row>
    <row r="241" spans="1:65" s="2" customFormat="1" ht="24.2" customHeight="1">
      <c r="A241" s="36"/>
      <c r="B241" s="37"/>
      <c r="C241" s="214" t="s">
        <v>434</v>
      </c>
      <c r="D241" s="214" t="s">
        <v>152</v>
      </c>
      <c r="E241" s="215" t="s">
        <v>435</v>
      </c>
      <c r="F241" s="216" t="s">
        <v>436</v>
      </c>
      <c r="G241" s="217" t="s">
        <v>198</v>
      </c>
      <c r="H241" s="218">
        <v>12</v>
      </c>
      <c r="I241" s="219"/>
      <c r="J241" s="219"/>
      <c r="K241" s="220">
        <f>ROUND(P241*H241,2)</f>
        <v>0</v>
      </c>
      <c r="L241" s="221"/>
      <c r="M241" s="39"/>
      <c r="N241" s="222" t="s">
        <v>1</v>
      </c>
      <c r="O241" s="223" t="s">
        <v>44</v>
      </c>
      <c r="P241" s="224">
        <f>I241+J241</f>
        <v>0</v>
      </c>
      <c r="Q241" s="224">
        <f>ROUND(I241*H241,2)</f>
        <v>0</v>
      </c>
      <c r="R241" s="224">
        <f>ROUND(J241*H241,2)</f>
        <v>0</v>
      </c>
      <c r="S241" s="73"/>
      <c r="T241" s="225">
        <f>S241*H241</f>
        <v>0</v>
      </c>
      <c r="U241" s="225">
        <v>7.0200000000000002E-3</v>
      </c>
      <c r="V241" s="225">
        <f>U241*H241</f>
        <v>8.4240000000000009E-2</v>
      </c>
      <c r="W241" s="225">
        <v>0</v>
      </c>
      <c r="X241" s="226">
        <f>W241*H241</f>
        <v>0</v>
      </c>
      <c r="Y241" s="36"/>
      <c r="Z241" s="36"/>
      <c r="AA241" s="36"/>
      <c r="AB241" s="36"/>
      <c r="AC241" s="36"/>
      <c r="AD241" s="36"/>
      <c r="AE241" s="36"/>
      <c r="AR241" s="227" t="s">
        <v>168</v>
      </c>
      <c r="AT241" s="227" t="s">
        <v>152</v>
      </c>
      <c r="AU241" s="227" t="s">
        <v>91</v>
      </c>
      <c r="AY241" s="17" t="s">
        <v>149</v>
      </c>
      <c r="BE241" s="117">
        <f>IF(O241="základní",K241,0)</f>
        <v>0</v>
      </c>
      <c r="BF241" s="117">
        <f>IF(O241="snížená",K241,0)</f>
        <v>0</v>
      </c>
      <c r="BG241" s="117">
        <f>IF(O241="zákl. přenesená",K241,0)</f>
        <v>0</v>
      </c>
      <c r="BH241" s="117">
        <f>IF(O241="sníž. přenesená",K241,0)</f>
        <v>0</v>
      </c>
      <c r="BI241" s="117">
        <f>IF(O241="nulová",K241,0)</f>
        <v>0</v>
      </c>
      <c r="BJ241" s="17" t="s">
        <v>89</v>
      </c>
      <c r="BK241" s="117">
        <f>ROUND(P241*H241,2)</f>
        <v>0</v>
      </c>
      <c r="BL241" s="17" t="s">
        <v>168</v>
      </c>
      <c r="BM241" s="227" t="s">
        <v>437</v>
      </c>
    </row>
    <row r="242" spans="1:65" s="13" customFormat="1" ht="11.25">
      <c r="B242" s="228"/>
      <c r="C242" s="229"/>
      <c r="D242" s="230" t="s">
        <v>158</v>
      </c>
      <c r="E242" s="231" t="s">
        <v>1</v>
      </c>
      <c r="F242" s="232" t="s">
        <v>438</v>
      </c>
      <c r="G242" s="229"/>
      <c r="H242" s="233">
        <v>12</v>
      </c>
      <c r="I242" s="234"/>
      <c r="J242" s="234"/>
      <c r="K242" s="229"/>
      <c r="L242" s="229"/>
      <c r="M242" s="235"/>
      <c r="N242" s="236"/>
      <c r="O242" s="237"/>
      <c r="P242" s="237"/>
      <c r="Q242" s="237"/>
      <c r="R242" s="237"/>
      <c r="S242" s="237"/>
      <c r="T242" s="237"/>
      <c r="U242" s="237"/>
      <c r="V242" s="237"/>
      <c r="W242" s="237"/>
      <c r="X242" s="238"/>
      <c r="AT242" s="239" t="s">
        <v>158</v>
      </c>
      <c r="AU242" s="239" t="s">
        <v>91</v>
      </c>
      <c r="AV242" s="13" t="s">
        <v>91</v>
      </c>
      <c r="AW242" s="13" t="s">
        <v>5</v>
      </c>
      <c r="AX242" s="13" t="s">
        <v>89</v>
      </c>
      <c r="AY242" s="239" t="s">
        <v>149</v>
      </c>
    </row>
    <row r="243" spans="1:65" s="2" customFormat="1" ht="24.2" customHeight="1">
      <c r="A243" s="36"/>
      <c r="B243" s="37"/>
      <c r="C243" s="214" t="s">
        <v>439</v>
      </c>
      <c r="D243" s="214" t="s">
        <v>152</v>
      </c>
      <c r="E243" s="215" t="s">
        <v>440</v>
      </c>
      <c r="F243" s="216" t="s">
        <v>441</v>
      </c>
      <c r="G243" s="217" t="s">
        <v>155</v>
      </c>
      <c r="H243" s="218">
        <v>5.25</v>
      </c>
      <c r="I243" s="219"/>
      <c r="J243" s="219"/>
      <c r="K243" s="220">
        <f>ROUND(P243*H243,2)</f>
        <v>0</v>
      </c>
      <c r="L243" s="221"/>
      <c r="M243" s="39"/>
      <c r="N243" s="222" t="s">
        <v>1</v>
      </c>
      <c r="O243" s="223" t="s">
        <v>44</v>
      </c>
      <c r="P243" s="224">
        <f>I243+J243</f>
        <v>0</v>
      </c>
      <c r="Q243" s="224">
        <f>ROUND(I243*H243,2)</f>
        <v>0</v>
      </c>
      <c r="R243" s="224">
        <f>ROUND(J243*H243,2)</f>
        <v>0</v>
      </c>
      <c r="S243" s="73"/>
      <c r="T243" s="225">
        <f>S243*H243</f>
        <v>0</v>
      </c>
      <c r="U243" s="225">
        <v>4.9500000000000002E-2</v>
      </c>
      <c r="V243" s="225">
        <f>U243*H243</f>
        <v>0.25987500000000002</v>
      </c>
      <c r="W243" s="225">
        <v>0</v>
      </c>
      <c r="X243" s="226">
        <f>W243*H243</f>
        <v>0</v>
      </c>
      <c r="Y243" s="36"/>
      <c r="Z243" s="36"/>
      <c r="AA243" s="36"/>
      <c r="AB243" s="36"/>
      <c r="AC243" s="36"/>
      <c r="AD243" s="36"/>
      <c r="AE243" s="36"/>
      <c r="AR243" s="227" t="s">
        <v>168</v>
      </c>
      <c r="AT243" s="227" t="s">
        <v>152</v>
      </c>
      <c r="AU243" s="227" t="s">
        <v>91</v>
      </c>
      <c r="AY243" s="17" t="s">
        <v>149</v>
      </c>
      <c r="BE243" s="117">
        <f>IF(O243="základní",K243,0)</f>
        <v>0</v>
      </c>
      <c r="BF243" s="117">
        <f>IF(O243="snížená",K243,0)</f>
        <v>0</v>
      </c>
      <c r="BG243" s="117">
        <f>IF(O243="zákl. přenesená",K243,0)</f>
        <v>0</v>
      </c>
      <c r="BH243" s="117">
        <f>IF(O243="sníž. přenesená",K243,0)</f>
        <v>0</v>
      </c>
      <c r="BI243" s="117">
        <f>IF(O243="nulová",K243,0)</f>
        <v>0</v>
      </c>
      <c r="BJ243" s="17" t="s">
        <v>89</v>
      </c>
      <c r="BK243" s="117">
        <f>ROUND(P243*H243,2)</f>
        <v>0</v>
      </c>
      <c r="BL243" s="17" t="s">
        <v>168</v>
      </c>
      <c r="BM243" s="227" t="s">
        <v>442</v>
      </c>
    </row>
    <row r="244" spans="1:65" s="13" customFormat="1" ht="11.25">
      <c r="B244" s="228"/>
      <c r="C244" s="229"/>
      <c r="D244" s="230" t="s">
        <v>158</v>
      </c>
      <c r="E244" s="231" t="s">
        <v>1</v>
      </c>
      <c r="F244" s="232" t="s">
        <v>443</v>
      </c>
      <c r="G244" s="229"/>
      <c r="H244" s="233">
        <v>5.25</v>
      </c>
      <c r="I244" s="234"/>
      <c r="J244" s="234"/>
      <c r="K244" s="229"/>
      <c r="L244" s="229"/>
      <c r="M244" s="235"/>
      <c r="N244" s="236"/>
      <c r="O244" s="237"/>
      <c r="P244" s="237"/>
      <c r="Q244" s="237"/>
      <c r="R244" s="237"/>
      <c r="S244" s="237"/>
      <c r="T244" s="237"/>
      <c r="U244" s="237"/>
      <c r="V244" s="237"/>
      <c r="W244" s="237"/>
      <c r="X244" s="238"/>
      <c r="AT244" s="239" t="s">
        <v>158</v>
      </c>
      <c r="AU244" s="239" t="s">
        <v>91</v>
      </c>
      <c r="AV244" s="13" t="s">
        <v>91</v>
      </c>
      <c r="AW244" s="13" t="s">
        <v>5</v>
      </c>
      <c r="AX244" s="13" t="s">
        <v>89</v>
      </c>
      <c r="AY244" s="239" t="s">
        <v>149</v>
      </c>
    </row>
    <row r="245" spans="1:65" s="12" customFormat="1" ht="22.9" customHeight="1">
      <c r="B245" s="197"/>
      <c r="C245" s="198"/>
      <c r="D245" s="199" t="s">
        <v>80</v>
      </c>
      <c r="E245" s="212" t="s">
        <v>175</v>
      </c>
      <c r="F245" s="212" t="s">
        <v>444</v>
      </c>
      <c r="G245" s="198"/>
      <c r="H245" s="198"/>
      <c r="I245" s="201"/>
      <c r="J245" s="201"/>
      <c r="K245" s="213">
        <f>BK245</f>
        <v>0</v>
      </c>
      <c r="L245" s="198"/>
      <c r="M245" s="203"/>
      <c r="N245" s="204"/>
      <c r="O245" s="205"/>
      <c r="P245" s="205"/>
      <c r="Q245" s="206">
        <f>SUM(Q246:Q255)</f>
        <v>0</v>
      </c>
      <c r="R245" s="206">
        <f>SUM(R246:R255)</f>
        <v>0</v>
      </c>
      <c r="S245" s="205"/>
      <c r="T245" s="207">
        <f>SUM(T246:T255)</f>
        <v>0</v>
      </c>
      <c r="U245" s="205"/>
      <c r="V245" s="207">
        <f>SUM(V246:V255)</f>
        <v>4.3518515000000004</v>
      </c>
      <c r="W245" s="205"/>
      <c r="X245" s="208">
        <f>SUM(X246:X255)</f>
        <v>0</v>
      </c>
      <c r="AR245" s="209" t="s">
        <v>89</v>
      </c>
      <c r="AT245" s="210" t="s">
        <v>80</v>
      </c>
      <c r="AU245" s="210" t="s">
        <v>89</v>
      </c>
      <c r="AY245" s="209" t="s">
        <v>149</v>
      </c>
      <c r="BK245" s="211">
        <f>SUM(BK246:BK255)</f>
        <v>0</v>
      </c>
    </row>
    <row r="246" spans="1:65" s="2" customFormat="1" ht="24.2" customHeight="1">
      <c r="A246" s="36"/>
      <c r="B246" s="37"/>
      <c r="C246" s="214" t="s">
        <v>172</v>
      </c>
      <c r="D246" s="214" t="s">
        <v>152</v>
      </c>
      <c r="E246" s="215" t="s">
        <v>445</v>
      </c>
      <c r="F246" s="216" t="s">
        <v>446</v>
      </c>
      <c r="G246" s="217" t="s">
        <v>225</v>
      </c>
      <c r="H246" s="218">
        <v>21.27</v>
      </c>
      <c r="I246" s="219"/>
      <c r="J246" s="219"/>
      <c r="K246" s="220">
        <f>ROUND(P246*H246,2)</f>
        <v>0</v>
      </c>
      <c r="L246" s="221"/>
      <c r="M246" s="39"/>
      <c r="N246" s="222" t="s">
        <v>1</v>
      </c>
      <c r="O246" s="223" t="s">
        <v>44</v>
      </c>
      <c r="P246" s="224">
        <f>I246+J246</f>
        <v>0</v>
      </c>
      <c r="Q246" s="224">
        <f>ROUND(I246*H246,2)</f>
        <v>0</v>
      </c>
      <c r="R246" s="224">
        <f>ROUND(J246*H246,2)</f>
        <v>0</v>
      </c>
      <c r="S246" s="73"/>
      <c r="T246" s="225">
        <f>S246*H246</f>
        <v>0</v>
      </c>
      <c r="U246" s="225">
        <v>0</v>
      </c>
      <c r="V246" s="225">
        <f>U246*H246</f>
        <v>0</v>
      </c>
      <c r="W246" s="225">
        <v>0</v>
      </c>
      <c r="X246" s="226">
        <f>W246*H246</f>
        <v>0</v>
      </c>
      <c r="Y246" s="36"/>
      <c r="Z246" s="36"/>
      <c r="AA246" s="36"/>
      <c r="AB246" s="36"/>
      <c r="AC246" s="36"/>
      <c r="AD246" s="36"/>
      <c r="AE246" s="36"/>
      <c r="AR246" s="227" t="s">
        <v>168</v>
      </c>
      <c r="AT246" s="227" t="s">
        <v>152</v>
      </c>
      <c r="AU246" s="227" t="s">
        <v>91</v>
      </c>
      <c r="AY246" s="17" t="s">
        <v>149</v>
      </c>
      <c r="BE246" s="117">
        <f>IF(O246="základní",K246,0)</f>
        <v>0</v>
      </c>
      <c r="BF246" s="117">
        <f>IF(O246="snížená",K246,0)</f>
        <v>0</v>
      </c>
      <c r="BG246" s="117">
        <f>IF(O246="zákl. přenesená",K246,0)</f>
        <v>0</v>
      </c>
      <c r="BH246" s="117">
        <f>IF(O246="sníž. přenesená",K246,0)</f>
        <v>0</v>
      </c>
      <c r="BI246" s="117">
        <f>IF(O246="nulová",K246,0)</f>
        <v>0</v>
      </c>
      <c r="BJ246" s="17" t="s">
        <v>89</v>
      </c>
      <c r="BK246" s="117">
        <f>ROUND(P246*H246,2)</f>
        <v>0</v>
      </c>
      <c r="BL246" s="17" t="s">
        <v>168</v>
      </c>
      <c r="BM246" s="227" t="s">
        <v>447</v>
      </c>
    </row>
    <row r="247" spans="1:65" s="13" customFormat="1" ht="11.25">
      <c r="B247" s="228"/>
      <c r="C247" s="229"/>
      <c r="D247" s="230" t="s">
        <v>158</v>
      </c>
      <c r="E247" s="231" t="s">
        <v>1</v>
      </c>
      <c r="F247" s="232" t="s">
        <v>448</v>
      </c>
      <c r="G247" s="229"/>
      <c r="H247" s="233">
        <v>21.27</v>
      </c>
      <c r="I247" s="234"/>
      <c r="J247" s="234"/>
      <c r="K247" s="229"/>
      <c r="L247" s="229"/>
      <c r="M247" s="235"/>
      <c r="N247" s="236"/>
      <c r="O247" s="237"/>
      <c r="P247" s="237"/>
      <c r="Q247" s="237"/>
      <c r="R247" s="237"/>
      <c r="S247" s="237"/>
      <c r="T247" s="237"/>
      <c r="U247" s="237"/>
      <c r="V247" s="237"/>
      <c r="W247" s="237"/>
      <c r="X247" s="238"/>
      <c r="AT247" s="239" t="s">
        <v>158</v>
      </c>
      <c r="AU247" s="239" t="s">
        <v>91</v>
      </c>
      <c r="AV247" s="13" t="s">
        <v>91</v>
      </c>
      <c r="AW247" s="13" t="s">
        <v>5</v>
      </c>
      <c r="AX247" s="13" t="s">
        <v>89</v>
      </c>
      <c r="AY247" s="239" t="s">
        <v>149</v>
      </c>
    </row>
    <row r="248" spans="1:65" s="2" customFormat="1" ht="24.2" customHeight="1">
      <c r="A248" s="36"/>
      <c r="B248" s="37"/>
      <c r="C248" s="214" t="s">
        <v>449</v>
      </c>
      <c r="D248" s="214" t="s">
        <v>152</v>
      </c>
      <c r="E248" s="215" t="s">
        <v>450</v>
      </c>
      <c r="F248" s="216" t="s">
        <v>451</v>
      </c>
      <c r="G248" s="217" t="s">
        <v>225</v>
      </c>
      <c r="H248" s="218">
        <v>21.27</v>
      </c>
      <c r="I248" s="219"/>
      <c r="J248" s="219"/>
      <c r="K248" s="220">
        <f>ROUND(P248*H248,2)</f>
        <v>0</v>
      </c>
      <c r="L248" s="221"/>
      <c r="M248" s="39"/>
      <c r="N248" s="222" t="s">
        <v>1</v>
      </c>
      <c r="O248" s="223" t="s">
        <v>44</v>
      </c>
      <c r="P248" s="224">
        <f>I248+J248</f>
        <v>0</v>
      </c>
      <c r="Q248" s="224">
        <f>ROUND(I248*H248,2)</f>
        <v>0</v>
      </c>
      <c r="R248" s="224">
        <f>ROUND(J248*H248,2)</f>
        <v>0</v>
      </c>
      <c r="S248" s="73"/>
      <c r="T248" s="225">
        <f>S248*H248</f>
        <v>0</v>
      </c>
      <c r="U248" s="225">
        <v>0</v>
      </c>
      <c r="V248" s="225">
        <f>U248*H248</f>
        <v>0</v>
      </c>
      <c r="W248" s="225">
        <v>0</v>
      </c>
      <c r="X248" s="226">
        <f>W248*H248</f>
        <v>0</v>
      </c>
      <c r="Y248" s="36"/>
      <c r="Z248" s="36"/>
      <c r="AA248" s="36"/>
      <c r="AB248" s="36"/>
      <c r="AC248" s="36"/>
      <c r="AD248" s="36"/>
      <c r="AE248" s="36"/>
      <c r="AR248" s="227" t="s">
        <v>168</v>
      </c>
      <c r="AT248" s="227" t="s">
        <v>152</v>
      </c>
      <c r="AU248" s="227" t="s">
        <v>91</v>
      </c>
      <c r="AY248" s="17" t="s">
        <v>149</v>
      </c>
      <c r="BE248" s="117">
        <f>IF(O248="základní",K248,0)</f>
        <v>0</v>
      </c>
      <c r="BF248" s="117">
        <f>IF(O248="snížená",K248,0)</f>
        <v>0</v>
      </c>
      <c r="BG248" s="117">
        <f>IF(O248="zákl. přenesená",K248,0)</f>
        <v>0</v>
      </c>
      <c r="BH248" s="117">
        <f>IF(O248="sníž. přenesená",K248,0)</f>
        <v>0</v>
      </c>
      <c r="BI248" s="117">
        <f>IF(O248="nulová",K248,0)</f>
        <v>0</v>
      </c>
      <c r="BJ248" s="17" t="s">
        <v>89</v>
      </c>
      <c r="BK248" s="117">
        <f>ROUND(P248*H248,2)</f>
        <v>0</v>
      </c>
      <c r="BL248" s="17" t="s">
        <v>168</v>
      </c>
      <c r="BM248" s="227" t="s">
        <v>452</v>
      </c>
    </row>
    <row r="249" spans="1:65" s="13" customFormat="1" ht="11.25">
      <c r="B249" s="228"/>
      <c r="C249" s="229"/>
      <c r="D249" s="230" t="s">
        <v>158</v>
      </c>
      <c r="E249" s="231" t="s">
        <v>1</v>
      </c>
      <c r="F249" s="232" t="s">
        <v>448</v>
      </c>
      <c r="G249" s="229"/>
      <c r="H249" s="233">
        <v>21.27</v>
      </c>
      <c r="I249" s="234"/>
      <c r="J249" s="234"/>
      <c r="K249" s="229"/>
      <c r="L249" s="229"/>
      <c r="M249" s="235"/>
      <c r="N249" s="236"/>
      <c r="O249" s="237"/>
      <c r="P249" s="237"/>
      <c r="Q249" s="237"/>
      <c r="R249" s="237"/>
      <c r="S249" s="237"/>
      <c r="T249" s="237"/>
      <c r="U249" s="237"/>
      <c r="V249" s="237"/>
      <c r="W249" s="237"/>
      <c r="X249" s="238"/>
      <c r="AT249" s="239" t="s">
        <v>158</v>
      </c>
      <c r="AU249" s="239" t="s">
        <v>91</v>
      </c>
      <c r="AV249" s="13" t="s">
        <v>91</v>
      </c>
      <c r="AW249" s="13" t="s">
        <v>5</v>
      </c>
      <c r="AX249" s="13" t="s">
        <v>89</v>
      </c>
      <c r="AY249" s="239" t="s">
        <v>149</v>
      </c>
    </row>
    <row r="250" spans="1:65" s="2" customFormat="1" ht="24.2" customHeight="1">
      <c r="A250" s="36"/>
      <c r="B250" s="37"/>
      <c r="C250" s="214" t="s">
        <v>453</v>
      </c>
      <c r="D250" s="214" t="s">
        <v>152</v>
      </c>
      <c r="E250" s="215" t="s">
        <v>454</v>
      </c>
      <c r="F250" s="216" t="s">
        <v>455</v>
      </c>
      <c r="G250" s="217" t="s">
        <v>225</v>
      </c>
      <c r="H250" s="218">
        <v>2</v>
      </c>
      <c r="I250" s="219"/>
      <c r="J250" s="219"/>
      <c r="K250" s="220">
        <f>ROUND(P250*H250,2)</f>
        <v>0</v>
      </c>
      <c r="L250" s="221"/>
      <c r="M250" s="39"/>
      <c r="N250" s="222" t="s">
        <v>1</v>
      </c>
      <c r="O250" s="223" t="s">
        <v>44</v>
      </c>
      <c r="P250" s="224">
        <f>I250+J250</f>
        <v>0</v>
      </c>
      <c r="Q250" s="224">
        <f>ROUND(I250*H250,2)</f>
        <v>0</v>
      </c>
      <c r="R250" s="224">
        <f>ROUND(J250*H250,2)</f>
        <v>0</v>
      </c>
      <c r="S250" s="73"/>
      <c r="T250" s="225">
        <f>S250*H250</f>
        <v>0</v>
      </c>
      <c r="U250" s="225">
        <v>0</v>
      </c>
      <c r="V250" s="225">
        <f>U250*H250</f>
        <v>0</v>
      </c>
      <c r="W250" s="225">
        <v>0</v>
      </c>
      <c r="X250" s="226">
        <f>W250*H250</f>
        <v>0</v>
      </c>
      <c r="Y250" s="36"/>
      <c r="Z250" s="36"/>
      <c r="AA250" s="36"/>
      <c r="AB250" s="36"/>
      <c r="AC250" s="36"/>
      <c r="AD250" s="36"/>
      <c r="AE250" s="36"/>
      <c r="AR250" s="227" t="s">
        <v>168</v>
      </c>
      <c r="AT250" s="227" t="s">
        <v>152</v>
      </c>
      <c r="AU250" s="227" t="s">
        <v>91</v>
      </c>
      <c r="AY250" s="17" t="s">
        <v>149</v>
      </c>
      <c r="BE250" s="117">
        <f>IF(O250="základní",K250,0)</f>
        <v>0</v>
      </c>
      <c r="BF250" s="117">
        <f>IF(O250="snížená",K250,0)</f>
        <v>0</v>
      </c>
      <c r="BG250" s="117">
        <f>IF(O250="zákl. přenesená",K250,0)</f>
        <v>0</v>
      </c>
      <c r="BH250" s="117">
        <f>IF(O250="sníž. přenesená",K250,0)</f>
        <v>0</v>
      </c>
      <c r="BI250" s="117">
        <f>IF(O250="nulová",K250,0)</f>
        <v>0</v>
      </c>
      <c r="BJ250" s="17" t="s">
        <v>89</v>
      </c>
      <c r="BK250" s="117">
        <f>ROUND(P250*H250,2)</f>
        <v>0</v>
      </c>
      <c r="BL250" s="17" t="s">
        <v>168</v>
      </c>
      <c r="BM250" s="227" t="s">
        <v>456</v>
      </c>
    </row>
    <row r="251" spans="1:65" s="13" customFormat="1" ht="11.25">
      <c r="B251" s="228"/>
      <c r="C251" s="229"/>
      <c r="D251" s="230" t="s">
        <v>158</v>
      </c>
      <c r="E251" s="231" t="s">
        <v>1</v>
      </c>
      <c r="F251" s="232" t="s">
        <v>457</v>
      </c>
      <c r="G251" s="229"/>
      <c r="H251" s="233">
        <v>2</v>
      </c>
      <c r="I251" s="234"/>
      <c r="J251" s="234"/>
      <c r="K251" s="229"/>
      <c r="L251" s="229"/>
      <c r="M251" s="235"/>
      <c r="N251" s="236"/>
      <c r="O251" s="237"/>
      <c r="P251" s="237"/>
      <c r="Q251" s="237"/>
      <c r="R251" s="237"/>
      <c r="S251" s="237"/>
      <c r="T251" s="237"/>
      <c r="U251" s="237"/>
      <c r="V251" s="237"/>
      <c r="W251" s="237"/>
      <c r="X251" s="238"/>
      <c r="AT251" s="239" t="s">
        <v>158</v>
      </c>
      <c r="AU251" s="239" t="s">
        <v>91</v>
      </c>
      <c r="AV251" s="13" t="s">
        <v>91</v>
      </c>
      <c r="AW251" s="13" t="s">
        <v>5</v>
      </c>
      <c r="AX251" s="13" t="s">
        <v>89</v>
      </c>
      <c r="AY251" s="239" t="s">
        <v>149</v>
      </c>
    </row>
    <row r="252" spans="1:65" s="2" customFormat="1" ht="24.2" customHeight="1">
      <c r="A252" s="36"/>
      <c r="B252" s="37"/>
      <c r="C252" s="214" t="s">
        <v>458</v>
      </c>
      <c r="D252" s="214" t="s">
        <v>152</v>
      </c>
      <c r="E252" s="215" t="s">
        <v>459</v>
      </c>
      <c r="F252" s="216" t="s">
        <v>460</v>
      </c>
      <c r="G252" s="217" t="s">
        <v>225</v>
      </c>
      <c r="H252" s="218">
        <v>22.27</v>
      </c>
      <c r="I252" s="219"/>
      <c r="J252" s="219"/>
      <c r="K252" s="220">
        <f>ROUND(P252*H252,2)</f>
        <v>0</v>
      </c>
      <c r="L252" s="221"/>
      <c r="M252" s="39"/>
      <c r="N252" s="222" t="s">
        <v>1</v>
      </c>
      <c r="O252" s="223" t="s">
        <v>44</v>
      </c>
      <c r="P252" s="224">
        <f>I252+J252</f>
        <v>0</v>
      </c>
      <c r="Q252" s="224">
        <f>ROUND(I252*H252,2)</f>
        <v>0</v>
      </c>
      <c r="R252" s="224">
        <f>ROUND(J252*H252,2)</f>
        <v>0</v>
      </c>
      <c r="S252" s="73"/>
      <c r="T252" s="225">
        <f>S252*H252</f>
        <v>0</v>
      </c>
      <c r="U252" s="225">
        <v>8.4250000000000005E-2</v>
      </c>
      <c r="V252" s="225">
        <f>U252*H252</f>
        <v>1.8762475000000001</v>
      </c>
      <c r="W252" s="225">
        <v>0</v>
      </c>
      <c r="X252" s="226">
        <f>W252*H252</f>
        <v>0</v>
      </c>
      <c r="Y252" s="36"/>
      <c r="Z252" s="36"/>
      <c r="AA252" s="36"/>
      <c r="AB252" s="36"/>
      <c r="AC252" s="36"/>
      <c r="AD252" s="36"/>
      <c r="AE252" s="36"/>
      <c r="AR252" s="227" t="s">
        <v>168</v>
      </c>
      <c r="AT252" s="227" t="s">
        <v>152</v>
      </c>
      <c r="AU252" s="227" t="s">
        <v>91</v>
      </c>
      <c r="AY252" s="17" t="s">
        <v>149</v>
      </c>
      <c r="BE252" s="117">
        <f>IF(O252="základní",K252,0)</f>
        <v>0</v>
      </c>
      <c r="BF252" s="117">
        <f>IF(O252="snížená",K252,0)</f>
        <v>0</v>
      </c>
      <c r="BG252" s="117">
        <f>IF(O252="zákl. přenesená",K252,0)</f>
        <v>0</v>
      </c>
      <c r="BH252" s="117">
        <f>IF(O252="sníž. přenesená",K252,0)</f>
        <v>0</v>
      </c>
      <c r="BI252" s="117">
        <f>IF(O252="nulová",K252,0)</f>
        <v>0</v>
      </c>
      <c r="BJ252" s="17" t="s">
        <v>89</v>
      </c>
      <c r="BK252" s="117">
        <f>ROUND(P252*H252,2)</f>
        <v>0</v>
      </c>
      <c r="BL252" s="17" t="s">
        <v>168</v>
      </c>
      <c r="BM252" s="227" t="s">
        <v>461</v>
      </c>
    </row>
    <row r="253" spans="1:65" s="13" customFormat="1" ht="11.25">
      <c r="B253" s="228"/>
      <c r="C253" s="229"/>
      <c r="D253" s="230" t="s">
        <v>158</v>
      </c>
      <c r="E253" s="231" t="s">
        <v>1</v>
      </c>
      <c r="F253" s="232" t="s">
        <v>462</v>
      </c>
      <c r="G253" s="229"/>
      <c r="H253" s="233">
        <v>22.27</v>
      </c>
      <c r="I253" s="234"/>
      <c r="J253" s="234"/>
      <c r="K253" s="229"/>
      <c r="L253" s="229"/>
      <c r="M253" s="235"/>
      <c r="N253" s="236"/>
      <c r="O253" s="237"/>
      <c r="P253" s="237"/>
      <c r="Q253" s="237"/>
      <c r="R253" s="237"/>
      <c r="S253" s="237"/>
      <c r="T253" s="237"/>
      <c r="U253" s="237"/>
      <c r="V253" s="237"/>
      <c r="W253" s="237"/>
      <c r="X253" s="238"/>
      <c r="AT253" s="239" t="s">
        <v>158</v>
      </c>
      <c r="AU253" s="239" t="s">
        <v>91</v>
      </c>
      <c r="AV253" s="13" t="s">
        <v>91</v>
      </c>
      <c r="AW253" s="13" t="s">
        <v>5</v>
      </c>
      <c r="AX253" s="13" t="s">
        <v>89</v>
      </c>
      <c r="AY253" s="239" t="s">
        <v>149</v>
      </c>
    </row>
    <row r="254" spans="1:65" s="2" customFormat="1" ht="16.5" customHeight="1">
      <c r="A254" s="36"/>
      <c r="B254" s="37"/>
      <c r="C254" s="240" t="s">
        <v>463</v>
      </c>
      <c r="D254" s="240" t="s">
        <v>169</v>
      </c>
      <c r="E254" s="241" t="s">
        <v>464</v>
      </c>
      <c r="F254" s="242" t="s">
        <v>465</v>
      </c>
      <c r="G254" s="243" t="s">
        <v>225</v>
      </c>
      <c r="H254" s="244">
        <v>21.908000000000001</v>
      </c>
      <c r="I254" s="245"/>
      <c r="J254" s="246"/>
      <c r="K254" s="247">
        <f>ROUND(P254*H254,2)</f>
        <v>0</v>
      </c>
      <c r="L254" s="246"/>
      <c r="M254" s="248"/>
      <c r="N254" s="249" t="s">
        <v>1</v>
      </c>
      <c r="O254" s="223" t="s">
        <v>44</v>
      </c>
      <c r="P254" s="224">
        <f>I254+J254</f>
        <v>0</v>
      </c>
      <c r="Q254" s="224">
        <f>ROUND(I254*H254,2)</f>
        <v>0</v>
      </c>
      <c r="R254" s="224">
        <f>ROUND(J254*H254,2)</f>
        <v>0</v>
      </c>
      <c r="S254" s="73"/>
      <c r="T254" s="225">
        <f>S254*H254</f>
        <v>0</v>
      </c>
      <c r="U254" s="225">
        <v>0.113</v>
      </c>
      <c r="V254" s="225">
        <f>U254*H254</f>
        <v>2.4756040000000001</v>
      </c>
      <c r="W254" s="225">
        <v>0</v>
      </c>
      <c r="X254" s="226">
        <f>W254*H254</f>
        <v>0</v>
      </c>
      <c r="Y254" s="36"/>
      <c r="Z254" s="36"/>
      <c r="AA254" s="36"/>
      <c r="AB254" s="36"/>
      <c r="AC254" s="36"/>
      <c r="AD254" s="36"/>
      <c r="AE254" s="36"/>
      <c r="AR254" s="227" t="s">
        <v>190</v>
      </c>
      <c r="AT254" s="227" t="s">
        <v>169</v>
      </c>
      <c r="AU254" s="227" t="s">
        <v>91</v>
      </c>
      <c r="AY254" s="17" t="s">
        <v>149</v>
      </c>
      <c r="BE254" s="117">
        <f>IF(O254="základní",K254,0)</f>
        <v>0</v>
      </c>
      <c r="BF254" s="117">
        <f>IF(O254="snížená",K254,0)</f>
        <v>0</v>
      </c>
      <c r="BG254" s="117">
        <f>IF(O254="zákl. přenesená",K254,0)</f>
        <v>0</v>
      </c>
      <c r="BH254" s="117">
        <f>IF(O254="sníž. přenesená",K254,0)</f>
        <v>0</v>
      </c>
      <c r="BI254" s="117">
        <f>IF(O254="nulová",K254,0)</f>
        <v>0</v>
      </c>
      <c r="BJ254" s="17" t="s">
        <v>89</v>
      </c>
      <c r="BK254" s="117">
        <f>ROUND(P254*H254,2)</f>
        <v>0</v>
      </c>
      <c r="BL254" s="17" t="s">
        <v>168</v>
      </c>
      <c r="BM254" s="227" t="s">
        <v>466</v>
      </c>
    </row>
    <row r="255" spans="1:65" s="13" customFormat="1" ht="11.25">
      <c r="B255" s="228"/>
      <c r="C255" s="229"/>
      <c r="D255" s="230" t="s">
        <v>158</v>
      </c>
      <c r="E255" s="229"/>
      <c r="F255" s="232" t="s">
        <v>467</v>
      </c>
      <c r="G255" s="229"/>
      <c r="H255" s="233">
        <v>21.908000000000001</v>
      </c>
      <c r="I255" s="234"/>
      <c r="J255" s="234"/>
      <c r="K255" s="229"/>
      <c r="L255" s="229"/>
      <c r="M255" s="235"/>
      <c r="N255" s="236"/>
      <c r="O255" s="237"/>
      <c r="P255" s="237"/>
      <c r="Q255" s="237"/>
      <c r="R255" s="237"/>
      <c r="S255" s="237"/>
      <c r="T255" s="237"/>
      <c r="U255" s="237"/>
      <c r="V255" s="237"/>
      <c r="W255" s="237"/>
      <c r="X255" s="238"/>
      <c r="AT255" s="239" t="s">
        <v>158</v>
      </c>
      <c r="AU255" s="239" t="s">
        <v>91</v>
      </c>
      <c r="AV255" s="13" t="s">
        <v>91</v>
      </c>
      <c r="AW255" s="13" t="s">
        <v>4</v>
      </c>
      <c r="AX255" s="13" t="s">
        <v>89</v>
      </c>
      <c r="AY255" s="239" t="s">
        <v>149</v>
      </c>
    </row>
    <row r="256" spans="1:65" s="12" customFormat="1" ht="22.9" customHeight="1">
      <c r="B256" s="197"/>
      <c r="C256" s="198"/>
      <c r="D256" s="199" t="s">
        <v>80</v>
      </c>
      <c r="E256" s="212" t="s">
        <v>180</v>
      </c>
      <c r="F256" s="212" t="s">
        <v>468</v>
      </c>
      <c r="G256" s="198"/>
      <c r="H256" s="198"/>
      <c r="I256" s="201"/>
      <c r="J256" s="201"/>
      <c r="K256" s="213">
        <f>BK256</f>
        <v>0</v>
      </c>
      <c r="L256" s="198"/>
      <c r="M256" s="203"/>
      <c r="N256" s="204"/>
      <c r="O256" s="205"/>
      <c r="P256" s="205"/>
      <c r="Q256" s="206">
        <f>SUM(Q257:Q261)</f>
        <v>0</v>
      </c>
      <c r="R256" s="206">
        <f>SUM(R257:R261)</f>
        <v>0</v>
      </c>
      <c r="S256" s="205"/>
      <c r="T256" s="207">
        <f>SUM(T257:T261)</f>
        <v>0</v>
      </c>
      <c r="U256" s="205"/>
      <c r="V256" s="207">
        <f>SUM(V257:V261)</f>
        <v>0.34389600000000003</v>
      </c>
      <c r="W256" s="205"/>
      <c r="X256" s="208">
        <f>SUM(X257:X261)</f>
        <v>0</v>
      </c>
      <c r="AR256" s="209" t="s">
        <v>89</v>
      </c>
      <c r="AT256" s="210" t="s">
        <v>80</v>
      </c>
      <c r="AU256" s="210" t="s">
        <v>89</v>
      </c>
      <c r="AY256" s="209" t="s">
        <v>149</v>
      </c>
      <c r="BK256" s="211">
        <f>SUM(BK257:BK261)</f>
        <v>0</v>
      </c>
    </row>
    <row r="257" spans="1:65" s="2" customFormat="1" ht="24.2" customHeight="1">
      <c r="A257" s="36"/>
      <c r="B257" s="37"/>
      <c r="C257" s="214" t="s">
        <v>469</v>
      </c>
      <c r="D257" s="214" t="s">
        <v>152</v>
      </c>
      <c r="E257" s="215" t="s">
        <v>470</v>
      </c>
      <c r="F257" s="216" t="s">
        <v>471</v>
      </c>
      <c r="G257" s="217" t="s">
        <v>225</v>
      </c>
      <c r="H257" s="218">
        <v>3.45</v>
      </c>
      <c r="I257" s="219"/>
      <c r="J257" s="219"/>
      <c r="K257" s="220">
        <f>ROUND(P257*H257,2)</f>
        <v>0</v>
      </c>
      <c r="L257" s="221"/>
      <c r="M257" s="39"/>
      <c r="N257" s="222" t="s">
        <v>1</v>
      </c>
      <c r="O257" s="223" t="s">
        <v>44</v>
      </c>
      <c r="P257" s="224">
        <f>I257+J257</f>
        <v>0</v>
      </c>
      <c r="Q257" s="224">
        <f>ROUND(I257*H257,2)</f>
        <v>0</v>
      </c>
      <c r="R257" s="224">
        <f>ROUND(J257*H257,2)</f>
        <v>0</v>
      </c>
      <c r="S257" s="73"/>
      <c r="T257" s="225">
        <f>S257*H257</f>
        <v>0</v>
      </c>
      <c r="U257" s="225">
        <v>9.8680000000000004E-2</v>
      </c>
      <c r="V257" s="225">
        <f>U257*H257</f>
        <v>0.34044600000000003</v>
      </c>
      <c r="W257" s="225">
        <v>0</v>
      </c>
      <c r="X257" s="226">
        <f>W257*H257</f>
        <v>0</v>
      </c>
      <c r="Y257" s="36"/>
      <c r="Z257" s="36"/>
      <c r="AA257" s="36"/>
      <c r="AB257" s="36"/>
      <c r="AC257" s="36"/>
      <c r="AD257" s="36"/>
      <c r="AE257" s="36"/>
      <c r="AR257" s="227" t="s">
        <v>168</v>
      </c>
      <c r="AT257" s="227" t="s">
        <v>152</v>
      </c>
      <c r="AU257" s="227" t="s">
        <v>91</v>
      </c>
      <c r="AY257" s="17" t="s">
        <v>149</v>
      </c>
      <c r="BE257" s="117">
        <f>IF(O257="základní",K257,0)</f>
        <v>0</v>
      </c>
      <c r="BF257" s="117">
        <f>IF(O257="snížená",K257,0)</f>
        <v>0</v>
      </c>
      <c r="BG257" s="117">
        <f>IF(O257="zákl. přenesená",K257,0)</f>
        <v>0</v>
      </c>
      <c r="BH257" s="117">
        <f>IF(O257="sníž. přenesená",K257,0)</f>
        <v>0</v>
      </c>
      <c r="BI257" s="117">
        <f>IF(O257="nulová",K257,0)</f>
        <v>0</v>
      </c>
      <c r="BJ257" s="17" t="s">
        <v>89</v>
      </c>
      <c r="BK257" s="117">
        <f>ROUND(P257*H257,2)</f>
        <v>0</v>
      </c>
      <c r="BL257" s="17" t="s">
        <v>168</v>
      </c>
      <c r="BM257" s="227" t="s">
        <v>472</v>
      </c>
    </row>
    <row r="258" spans="1:65" s="14" customFormat="1" ht="11.25">
      <c r="B258" s="255"/>
      <c r="C258" s="256"/>
      <c r="D258" s="230" t="s">
        <v>158</v>
      </c>
      <c r="E258" s="257" t="s">
        <v>1</v>
      </c>
      <c r="F258" s="258" t="s">
        <v>473</v>
      </c>
      <c r="G258" s="256"/>
      <c r="H258" s="257" t="s">
        <v>1</v>
      </c>
      <c r="I258" s="259"/>
      <c r="J258" s="259"/>
      <c r="K258" s="256"/>
      <c r="L258" s="256"/>
      <c r="M258" s="260"/>
      <c r="N258" s="261"/>
      <c r="O258" s="262"/>
      <c r="P258" s="262"/>
      <c r="Q258" s="262"/>
      <c r="R258" s="262"/>
      <c r="S258" s="262"/>
      <c r="T258" s="262"/>
      <c r="U258" s="262"/>
      <c r="V258" s="262"/>
      <c r="W258" s="262"/>
      <c r="X258" s="263"/>
      <c r="AT258" s="264" t="s">
        <v>158</v>
      </c>
      <c r="AU258" s="264" t="s">
        <v>91</v>
      </c>
      <c r="AV258" s="14" t="s">
        <v>89</v>
      </c>
      <c r="AW258" s="14" t="s">
        <v>5</v>
      </c>
      <c r="AX258" s="14" t="s">
        <v>81</v>
      </c>
      <c r="AY258" s="264" t="s">
        <v>149</v>
      </c>
    </row>
    <row r="259" spans="1:65" s="13" customFormat="1" ht="11.25">
      <c r="B259" s="228"/>
      <c r="C259" s="229"/>
      <c r="D259" s="230" t="s">
        <v>158</v>
      </c>
      <c r="E259" s="231" t="s">
        <v>1</v>
      </c>
      <c r="F259" s="232" t="s">
        <v>474</v>
      </c>
      <c r="G259" s="229"/>
      <c r="H259" s="233">
        <v>3.45</v>
      </c>
      <c r="I259" s="234"/>
      <c r="J259" s="234"/>
      <c r="K259" s="229"/>
      <c r="L259" s="229"/>
      <c r="M259" s="235"/>
      <c r="N259" s="236"/>
      <c r="O259" s="237"/>
      <c r="P259" s="237"/>
      <c r="Q259" s="237"/>
      <c r="R259" s="237"/>
      <c r="S259" s="237"/>
      <c r="T259" s="237"/>
      <c r="U259" s="237"/>
      <c r="V259" s="237"/>
      <c r="W259" s="237"/>
      <c r="X259" s="238"/>
      <c r="AT259" s="239" t="s">
        <v>158</v>
      </c>
      <c r="AU259" s="239" t="s">
        <v>91</v>
      </c>
      <c r="AV259" s="13" t="s">
        <v>91</v>
      </c>
      <c r="AW259" s="13" t="s">
        <v>5</v>
      </c>
      <c r="AX259" s="13" t="s">
        <v>81</v>
      </c>
      <c r="AY259" s="239" t="s">
        <v>149</v>
      </c>
    </row>
    <row r="260" spans="1:65" s="15" customFormat="1" ht="11.25">
      <c r="B260" s="265"/>
      <c r="C260" s="266"/>
      <c r="D260" s="230" t="s">
        <v>158</v>
      </c>
      <c r="E260" s="267" t="s">
        <v>1</v>
      </c>
      <c r="F260" s="268" t="s">
        <v>302</v>
      </c>
      <c r="G260" s="266"/>
      <c r="H260" s="269">
        <v>3.45</v>
      </c>
      <c r="I260" s="270"/>
      <c r="J260" s="270"/>
      <c r="K260" s="266"/>
      <c r="L260" s="266"/>
      <c r="M260" s="271"/>
      <c r="N260" s="272"/>
      <c r="O260" s="273"/>
      <c r="P260" s="273"/>
      <c r="Q260" s="273"/>
      <c r="R260" s="273"/>
      <c r="S260" s="273"/>
      <c r="T260" s="273"/>
      <c r="U260" s="273"/>
      <c r="V260" s="273"/>
      <c r="W260" s="273"/>
      <c r="X260" s="274"/>
      <c r="AT260" s="275" t="s">
        <v>158</v>
      </c>
      <c r="AU260" s="275" t="s">
        <v>91</v>
      </c>
      <c r="AV260" s="15" t="s">
        <v>168</v>
      </c>
      <c r="AW260" s="15" t="s">
        <v>5</v>
      </c>
      <c r="AX260" s="15" t="s">
        <v>89</v>
      </c>
      <c r="AY260" s="275" t="s">
        <v>149</v>
      </c>
    </row>
    <row r="261" spans="1:65" s="2" customFormat="1" ht="16.5" customHeight="1">
      <c r="A261" s="36"/>
      <c r="B261" s="37"/>
      <c r="C261" s="214" t="s">
        <v>475</v>
      </c>
      <c r="D261" s="214" t="s">
        <v>152</v>
      </c>
      <c r="E261" s="215" t="s">
        <v>476</v>
      </c>
      <c r="F261" s="216" t="s">
        <v>477</v>
      </c>
      <c r="G261" s="217" t="s">
        <v>225</v>
      </c>
      <c r="H261" s="218">
        <v>3.45</v>
      </c>
      <c r="I261" s="219"/>
      <c r="J261" s="219"/>
      <c r="K261" s="220">
        <f>ROUND(P261*H261,2)</f>
        <v>0</v>
      </c>
      <c r="L261" s="221"/>
      <c r="M261" s="39"/>
      <c r="N261" s="222" t="s">
        <v>1</v>
      </c>
      <c r="O261" s="223" t="s">
        <v>44</v>
      </c>
      <c r="P261" s="224">
        <f>I261+J261</f>
        <v>0</v>
      </c>
      <c r="Q261" s="224">
        <f>ROUND(I261*H261,2)</f>
        <v>0</v>
      </c>
      <c r="R261" s="224">
        <f>ROUND(J261*H261,2)</f>
        <v>0</v>
      </c>
      <c r="S261" s="73"/>
      <c r="T261" s="225">
        <f>S261*H261</f>
        <v>0</v>
      </c>
      <c r="U261" s="225">
        <v>1E-3</v>
      </c>
      <c r="V261" s="225">
        <f>U261*H261</f>
        <v>3.4500000000000004E-3</v>
      </c>
      <c r="W261" s="225">
        <v>0</v>
      </c>
      <c r="X261" s="226">
        <f>W261*H261</f>
        <v>0</v>
      </c>
      <c r="Y261" s="36"/>
      <c r="Z261" s="36"/>
      <c r="AA261" s="36"/>
      <c r="AB261" s="36"/>
      <c r="AC261" s="36"/>
      <c r="AD261" s="36"/>
      <c r="AE261" s="36"/>
      <c r="AR261" s="227" t="s">
        <v>168</v>
      </c>
      <c r="AT261" s="227" t="s">
        <v>152</v>
      </c>
      <c r="AU261" s="227" t="s">
        <v>91</v>
      </c>
      <c r="AY261" s="17" t="s">
        <v>149</v>
      </c>
      <c r="BE261" s="117">
        <f>IF(O261="základní",K261,0)</f>
        <v>0</v>
      </c>
      <c r="BF261" s="117">
        <f>IF(O261="snížená",K261,0)</f>
        <v>0</v>
      </c>
      <c r="BG261" s="117">
        <f>IF(O261="zákl. přenesená",K261,0)</f>
        <v>0</v>
      </c>
      <c r="BH261" s="117">
        <f>IF(O261="sníž. přenesená",K261,0)</f>
        <v>0</v>
      </c>
      <c r="BI261" s="117">
        <f>IF(O261="nulová",K261,0)</f>
        <v>0</v>
      </c>
      <c r="BJ261" s="17" t="s">
        <v>89</v>
      </c>
      <c r="BK261" s="117">
        <f>ROUND(P261*H261,2)</f>
        <v>0</v>
      </c>
      <c r="BL261" s="17" t="s">
        <v>168</v>
      </c>
      <c r="BM261" s="227" t="s">
        <v>478</v>
      </c>
    </row>
    <row r="262" spans="1:65" s="12" customFormat="1" ht="22.9" customHeight="1">
      <c r="B262" s="197"/>
      <c r="C262" s="198"/>
      <c r="D262" s="199" t="s">
        <v>80</v>
      </c>
      <c r="E262" s="212" t="s">
        <v>195</v>
      </c>
      <c r="F262" s="212" t="s">
        <v>479</v>
      </c>
      <c r="G262" s="198"/>
      <c r="H262" s="198"/>
      <c r="I262" s="201"/>
      <c r="J262" s="201"/>
      <c r="K262" s="213">
        <f>BK262</f>
        <v>0</v>
      </c>
      <c r="L262" s="198"/>
      <c r="M262" s="203"/>
      <c r="N262" s="204"/>
      <c r="O262" s="205"/>
      <c r="P262" s="205"/>
      <c r="Q262" s="206">
        <f>SUM(Q263:Q288)</f>
        <v>0</v>
      </c>
      <c r="R262" s="206">
        <f>SUM(R263:R288)</f>
        <v>0</v>
      </c>
      <c r="S262" s="205"/>
      <c r="T262" s="207">
        <f>SUM(T263:T288)</f>
        <v>0</v>
      </c>
      <c r="U262" s="205"/>
      <c r="V262" s="207">
        <f>SUM(V263:V288)</f>
        <v>6.5694046599999991</v>
      </c>
      <c r="W262" s="205"/>
      <c r="X262" s="208">
        <f>SUM(X263:X288)</f>
        <v>11.258999999999999</v>
      </c>
      <c r="AR262" s="209" t="s">
        <v>89</v>
      </c>
      <c r="AT262" s="210" t="s">
        <v>80</v>
      </c>
      <c r="AU262" s="210" t="s">
        <v>89</v>
      </c>
      <c r="AY262" s="209" t="s">
        <v>149</v>
      </c>
      <c r="BK262" s="211">
        <f>SUM(BK263:BK288)</f>
        <v>0</v>
      </c>
    </row>
    <row r="263" spans="1:65" s="2" customFormat="1" ht="33" customHeight="1">
      <c r="A263" s="36"/>
      <c r="B263" s="37"/>
      <c r="C263" s="214" t="s">
        <v>480</v>
      </c>
      <c r="D263" s="214" t="s">
        <v>152</v>
      </c>
      <c r="E263" s="215" t="s">
        <v>481</v>
      </c>
      <c r="F263" s="216" t="s">
        <v>482</v>
      </c>
      <c r="G263" s="217" t="s">
        <v>155</v>
      </c>
      <c r="H263" s="218">
        <v>29.97</v>
      </c>
      <c r="I263" s="219"/>
      <c r="J263" s="219"/>
      <c r="K263" s="220">
        <f>ROUND(P263*H263,2)</f>
        <v>0</v>
      </c>
      <c r="L263" s="221"/>
      <c r="M263" s="39"/>
      <c r="N263" s="222" t="s">
        <v>1</v>
      </c>
      <c r="O263" s="223" t="s">
        <v>44</v>
      </c>
      <c r="P263" s="224">
        <f>I263+J263</f>
        <v>0</v>
      </c>
      <c r="Q263" s="224">
        <f>ROUND(I263*H263,2)</f>
        <v>0</v>
      </c>
      <c r="R263" s="224">
        <f>ROUND(J263*H263,2)</f>
        <v>0</v>
      </c>
      <c r="S263" s="73"/>
      <c r="T263" s="225">
        <f>S263*H263</f>
        <v>0</v>
      </c>
      <c r="U263" s="225">
        <v>0.1295</v>
      </c>
      <c r="V263" s="225">
        <f>U263*H263</f>
        <v>3.8811149999999999</v>
      </c>
      <c r="W263" s="225">
        <v>0</v>
      </c>
      <c r="X263" s="226">
        <f>W263*H263</f>
        <v>0</v>
      </c>
      <c r="Y263" s="36"/>
      <c r="Z263" s="36"/>
      <c r="AA263" s="36"/>
      <c r="AB263" s="36"/>
      <c r="AC263" s="36"/>
      <c r="AD263" s="36"/>
      <c r="AE263" s="36"/>
      <c r="AR263" s="227" t="s">
        <v>168</v>
      </c>
      <c r="AT263" s="227" t="s">
        <v>152</v>
      </c>
      <c r="AU263" s="227" t="s">
        <v>91</v>
      </c>
      <c r="AY263" s="17" t="s">
        <v>149</v>
      </c>
      <c r="BE263" s="117">
        <f>IF(O263="základní",K263,0)</f>
        <v>0</v>
      </c>
      <c r="BF263" s="117">
        <f>IF(O263="snížená",K263,0)</f>
        <v>0</v>
      </c>
      <c r="BG263" s="117">
        <f>IF(O263="zákl. přenesená",K263,0)</f>
        <v>0</v>
      </c>
      <c r="BH263" s="117">
        <f>IF(O263="sníž. přenesená",K263,0)</f>
        <v>0</v>
      </c>
      <c r="BI263" s="117">
        <f>IF(O263="nulová",K263,0)</f>
        <v>0</v>
      </c>
      <c r="BJ263" s="17" t="s">
        <v>89</v>
      </c>
      <c r="BK263" s="117">
        <f>ROUND(P263*H263,2)</f>
        <v>0</v>
      </c>
      <c r="BL263" s="17" t="s">
        <v>168</v>
      </c>
      <c r="BM263" s="227" t="s">
        <v>483</v>
      </c>
    </row>
    <row r="264" spans="1:65" s="13" customFormat="1" ht="11.25">
      <c r="B264" s="228"/>
      <c r="C264" s="229"/>
      <c r="D264" s="230" t="s">
        <v>158</v>
      </c>
      <c r="E264" s="231" t="s">
        <v>1</v>
      </c>
      <c r="F264" s="232" t="s">
        <v>484</v>
      </c>
      <c r="G264" s="229"/>
      <c r="H264" s="233">
        <v>29.97</v>
      </c>
      <c r="I264" s="234"/>
      <c r="J264" s="234"/>
      <c r="K264" s="229"/>
      <c r="L264" s="229"/>
      <c r="M264" s="235"/>
      <c r="N264" s="236"/>
      <c r="O264" s="237"/>
      <c r="P264" s="237"/>
      <c r="Q264" s="237"/>
      <c r="R264" s="237"/>
      <c r="S264" s="237"/>
      <c r="T264" s="237"/>
      <c r="U264" s="237"/>
      <c r="V264" s="237"/>
      <c r="W264" s="237"/>
      <c r="X264" s="238"/>
      <c r="AT264" s="239" t="s">
        <v>158</v>
      </c>
      <c r="AU264" s="239" t="s">
        <v>91</v>
      </c>
      <c r="AV264" s="13" t="s">
        <v>91</v>
      </c>
      <c r="AW264" s="13" t="s">
        <v>5</v>
      </c>
      <c r="AX264" s="13" t="s">
        <v>89</v>
      </c>
      <c r="AY264" s="239" t="s">
        <v>149</v>
      </c>
    </row>
    <row r="265" spans="1:65" s="2" customFormat="1" ht="21.75" customHeight="1">
      <c r="A265" s="36"/>
      <c r="B265" s="37"/>
      <c r="C265" s="240" t="s">
        <v>485</v>
      </c>
      <c r="D265" s="240" t="s">
        <v>169</v>
      </c>
      <c r="E265" s="241" t="s">
        <v>486</v>
      </c>
      <c r="F265" s="242" t="s">
        <v>487</v>
      </c>
      <c r="G265" s="243" t="s">
        <v>155</v>
      </c>
      <c r="H265" s="244">
        <v>30.568999999999999</v>
      </c>
      <c r="I265" s="245"/>
      <c r="J265" s="246"/>
      <c r="K265" s="247">
        <f>ROUND(P265*H265,2)</f>
        <v>0</v>
      </c>
      <c r="L265" s="246"/>
      <c r="M265" s="248"/>
      <c r="N265" s="249" t="s">
        <v>1</v>
      </c>
      <c r="O265" s="223" t="s">
        <v>44</v>
      </c>
      <c r="P265" s="224">
        <f>I265+J265</f>
        <v>0</v>
      </c>
      <c r="Q265" s="224">
        <f>ROUND(I265*H265,2)</f>
        <v>0</v>
      </c>
      <c r="R265" s="224">
        <f>ROUND(J265*H265,2)</f>
        <v>0</v>
      </c>
      <c r="S265" s="73"/>
      <c r="T265" s="225">
        <f>S265*H265</f>
        <v>0</v>
      </c>
      <c r="U265" s="225">
        <v>0</v>
      </c>
      <c r="V265" s="225">
        <f>U265*H265</f>
        <v>0</v>
      </c>
      <c r="W265" s="225">
        <v>0</v>
      </c>
      <c r="X265" s="226">
        <f>W265*H265</f>
        <v>0</v>
      </c>
      <c r="Y265" s="36"/>
      <c r="Z265" s="36"/>
      <c r="AA265" s="36"/>
      <c r="AB265" s="36"/>
      <c r="AC265" s="36"/>
      <c r="AD265" s="36"/>
      <c r="AE265" s="36"/>
      <c r="AR265" s="227" t="s">
        <v>190</v>
      </c>
      <c r="AT265" s="227" t="s">
        <v>169</v>
      </c>
      <c r="AU265" s="227" t="s">
        <v>91</v>
      </c>
      <c r="AY265" s="17" t="s">
        <v>149</v>
      </c>
      <c r="BE265" s="117">
        <f>IF(O265="základní",K265,0)</f>
        <v>0</v>
      </c>
      <c r="BF265" s="117">
        <f>IF(O265="snížená",K265,0)</f>
        <v>0</v>
      </c>
      <c r="BG265" s="117">
        <f>IF(O265="zákl. přenesená",K265,0)</f>
        <v>0</v>
      </c>
      <c r="BH265" s="117">
        <f>IF(O265="sníž. přenesená",K265,0)</f>
        <v>0</v>
      </c>
      <c r="BI265" s="117">
        <f>IF(O265="nulová",K265,0)</f>
        <v>0</v>
      </c>
      <c r="BJ265" s="17" t="s">
        <v>89</v>
      </c>
      <c r="BK265" s="117">
        <f>ROUND(P265*H265,2)</f>
        <v>0</v>
      </c>
      <c r="BL265" s="17" t="s">
        <v>168</v>
      </c>
      <c r="BM265" s="227" t="s">
        <v>488</v>
      </c>
    </row>
    <row r="266" spans="1:65" s="13" customFormat="1" ht="11.25">
      <c r="B266" s="228"/>
      <c r="C266" s="229"/>
      <c r="D266" s="230" t="s">
        <v>158</v>
      </c>
      <c r="E266" s="229"/>
      <c r="F266" s="232" t="s">
        <v>489</v>
      </c>
      <c r="G266" s="229"/>
      <c r="H266" s="233">
        <v>30.568999999999999</v>
      </c>
      <c r="I266" s="234"/>
      <c r="J266" s="234"/>
      <c r="K266" s="229"/>
      <c r="L266" s="229"/>
      <c r="M266" s="235"/>
      <c r="N266" s="236"/>
      <c r="O266" s="237"/>
      <c r="P266" s="237"/>
      <c r="Q266" s="237"/>
      <c r="R266" s="237"/>
      <c r="S266" s="237"/>
      <c r="T266" s="237"/>
      <c r="U266" s="237"/>
      <c r="V266" s="237"/>
      <c r="W266" s="237"/>
      <c r="X266" s="238"/>
      <c r="AT266" s="239" t="s">
        <v>158</v>
      </c>
      <c r="AU266" s="239" t="s">
        <v>91</v>
      </c>
      <c r="AV266" s="13" t="s">
        <v>91</v>
      </c>
      <c r="AW266" s="13" t="s">
        <v>4</v>
      </c>
      <c r="AX266" s="13" t="s">
        <v>89</v>
      </c>
      <c r="AY266" s="239" t="s">
        <v>149</v>
      </c>
    </row>
    <row r="267" spans="1:65" s="2" customFormat="1" ht="24.2" customHeight="1">
      <c r="A267" s="36"/>
      <c r="B267" s="37"/>
      <c r="C267" s="214" t="s">
        <v>490</v>
      </c>
      <c r="D267" s="214" t="s">
        <v>152</v>
      </c>
      <c r="E267" s="215" t="s">
        <v>491</v>
      </c>
      <c r="F267" s="216" t="s">
        <v>492</v>
      </c>
      <c r="G267" s="217" t="s">
        <v>155</v>
      </c>
      <c r="H267" s="218">
        <v>29.97</v>
      </c>
      <c r="I267" s="219"/>
      <c r="J267" s="219"/>
      <c r="K267" s="220">
        <f>ROUND(P267*H267,2)</f>
        <v>0</v>
      </c>
      <c r="L267" s="221"/>
      <c r="M267" s="39"/>
      <c r="N267" s="222" t="s">
        <v>1</v>
      </c>
      <c r="O267" s="223" t="s">
        <v>44</v>
      </c>
      <c r="P267" s="224">
        <f>I267+J267</f>
        <v>0</v>
      </c>
      <c r="Q267" s="224">
        <f>ROUND(I267*H267,2)</f>
        <v>0</v>
      </c>
      <c r="R267" s="224">
        <f>ROUND(J267*H267,2)</f>
        <v>0</v>
      </c>
      <c r="S267" s="73"/>
      <c r="T267" s="225">
        <f>S267*H267</f>
        <v>0</v>
      </c>
      <c r="U267" s="225">
        <v>0</v>
      </c>
      <c r="V267" s="225">
        <f>U267*H267</f>
        <v>0</v>
      </c>
      <c r="W267" s="225">
        <v>0</v>
      </c>
      <c r="X267" s="226">
        <f>W267*H267</f>
        <v>0</v>
      </c>
      <c r="Y267" s="36"/>
      <c r="Z267" s="36"/>
      <c r="AA267" s="36"/>
      <c r="AB267" s="36"/>
      <c r="AC267" s="36"/>
      <c r="AD267" s="36"/>
      <c r="AE267" s="36"/>
      <c r="AR267" s="227" t="s">
        <v>168</v>
      </c>
      <c r="AT267" s="227" t="s">
        <v>152</v>
      </c>
      <c r="AU267" s="227" t="s">
        <v>91</v>
      </c>
      <c r="AY267" s="17" t="s">
        <v>149</v>
      </c>
      <c r="BE267" s="117">
        <f>IF(O267="základní",K267,0)</f>
        <v>0</v>
      </c>
      <c r="BF267" s="117">
        <f>IF(O267="snížená",K267,0)</f>
        <v>0</v>
      </c>
      <c r="BG267" s="117">
        <f>IF(O267="zákl. přenesená",K267,0)</f>
        <v>0</v>
      </c>
      <c r="BH267" s="117">
        <f>IF(O267="sníž. přenesená",K267,0)</f>
        <v>0</v>
      </c>
      <c r="BI267" s="117">
        <f>IF(O267="nulová",K267,0)</f>
        <v>0</v>
      </c>
      <c r="BJ267" s="17" t="s">
        <v>89</v>
      </c>
      <c r="BK267" s="117">
        <f>ROUND(P267*H267,2)</f>
        <v>0</v>
      </c>
      <c r="BL267" s="17" t="s">
        <v>168</v>
      </c>
      <c r="BM267" s="227" t="s">
        <v>493</v>
      </c>
    </row>
    <row r="268" spans="1:65" s="13" customFormat="1" ht="11.25">
      <c r="B268" s="228"/>
      <c r="C268" s="229"/>
      <c r="D268" s="230" t="s">
        <v>158</v>
      </c>
      <c r="E268" s="231" t="s">
        <v>1</v>
      </c>
      <c r="F268" s="232" t="s">
        <v>484</v>
      </c>
      <c r="G268" s="229"/>
      <c r="H268" s="233">
        <v>29.97</v>
      </c>
      <c r="I268" s="234"/>
      <c r="J268" s="234"/>
      <c r="K268" s="229"/>
      <c r="L268" s="229"/>
      <c r="M268" s="235"/>
      <c r="N268" s="236"/>
      <c r="O268" s="237"/>
      <c r="P268" s="237"/>
      <c r="Q268" s="237"/>
      <c r="R268" s="237"/>
      <c r="S268" s="237"/>
      <c r="T268" s="237"/>
      <c r="U268" s="237"/>
      <c r="V268" s="237"/>
      <c r="W268" s="237"/>
      <c r="X268" s="238"/>
      <c r="AT268" s="239" t="s">
        <v>158</v>
      </c>
      <c r="AU268" s="239" t="s">
        <v>91</v>
      </c>
      <c r="AV268" s="13" t="s">
        <v>91</v>
      </c>
      <c r="AW268" s="13" t="s">
        <v>5</v>
      </c>
      <c r="AX268" s="13" t="s">
        <v>89</v>
      </c>
      <c r="AY268" s="239" t="s">
        <v>149</v>
      </c>
    </row>
    <row r="269" spans="1:65" s="2" customFormat="1" ht="24.2" customHeight="1">
      <c r="A269" s="36"/>
      <c r="B269" s="37"/>
      <c r="C269" s="214" t="s">
        <v>494</v>
      </c>
      <c r="D269" s="214" t="s">
        <v>152</v>
      </c>
      <c r="E269" s="215" t="s">
        <v>495</v>
      </c>
      <c r="F269" s="216" t="s">
        <v>496</v>
      </c>
      <c r="G269" s="217" t="s">
        <v>329</v>
      </c>
      <c r="H269" s="218">
        <v>0.89900000000000002</v>
      </c>
      <c r="I269" s="219"/>
      <c r="J269" s="219"/>
      <c r="K269" s="220">
        <f>ROUND(P269*H269,2)</f>
        <v>0</v>
      </c>
      <c r="L269" s="221"/>
      <c r="M269" s="39"/>
      <c r="N269" s="222" t="s">
        <v>1</v>
      </c>
      <c r="O269" s="223" t="s">
        <v>44</v>
      </c>
      <c r="P269" s="224">
        <f>I269+J269</f>
        <v>0</v>
      </c>
      <c r="Q269" s="224">
        <f>ROUND(I269*H269,2)</f>
        <v>0</v>
      </c>
      <c r="R269" s="224">
        <f>ROUND(J269*H269,2)</f>
        <v>0</v>
      </c>
      <c r="S269" s="73"/>
      <c r="T269" s="225">
        <f>S269*H269</f>
        <v>0</v>
      </c>
      <c r="U269" s="225">
        <v>2.2563399999999998</v>
      </c>
      <c r="V269" s="225">
        <f>U269*H269</f>
        <v>2.0284496599999997</v>
      </c>
      <c r="W269" s="225">
        <v>0</v>
      </c>
      <c r="X269" s="226">
        <f>W269*H269</f>
        <v>0</v>
      </c>
      <c r="Y269" s="36"/>
      <c r="Z269" s="36"/>
      <c r="AA269" s="36"/>
      <c r="AB269" s="36"/>
      <c r="AC269" s="36"/>
      <c r="AD269" s="36"/>
      <c r="AE269" s="36"/>
      <c r="AR269" s="227" t="s">
        <v>168</v>
      </c>
      <c r="AT269" s="227" t="s">
        <v>152</v>
      </c>
      <c r="AU269" s="227" t="s">
        <v>91</v>
      </c>
      <c r="AY269" s="17" t="s">
        <v>149</v>
      </c>
      <c r="BE269" s="117">
        <f>IF(O269="základní",K269,0)</f>
        <v>0</v>
      </c>
      <c r="BF269" s="117">
        <f>IF(O269="snížená",K269,0)</f>
        <v>0</v>
      </c>
      <c r="BG269" s="117">
        <f>IF(O269="zákl. přenesená",K269,0)</f>
        <v>0</v>
      </c>
      <c r="BH269" s="117">
        <f>IF(O269="sníž. přenesená",K269,0)</f>
        <v>0</v>
      </c>
      <c r="BI269" s="117">
        <f>IF(O269="nulová",K269,0)</f>
        <v>0</v>
      </c>
      <c r="BJ269" s="17" t="s">
        <v>89</v>
      </c>
      <c r="BK269" s="117">
        <f>ROUND(P269*H269,2)</f>
        <v>0</v>
      </c>
      <c r="BL269" s="17" t="s">
        <v>168</v>
      </c>
      <c r="BM269" s="227" t="s">
        <v>497</v>
      </c>
    </row>
    <row r="270" spans="1:65" s="13" customFormat="1" ht="11.25">
      <c r="B270" s="228"/>
      <c r="C270" s="229"/>
      <c r="D270" s="230" t="s">
        <v>158</v>
      </c>
      <c r="E270" s="231" t="s">
        <v>1</v>
      </c>
      <c r="F270" s="232" t="s">
        <v>498</v>
      </c>
      <c r="G270" s="229"/>
      <c r="H270" s="233">
        <v>0.89900000000000002</v>
      </c>
      <c r="I270" s="234"/>
      <c r="J270" s="234"/>
      <c r="K270" s="229"/>
      <c r="L270" s="229"/>
      <c r="M270" s="235"/>
      <c r="N270" s="236"/>
      <c r="O270" s="237"/>
      <c r="P270" s="237"/>
      <c r="Q270" s="237"/>
      <c r="R270" s="237"/>
      <c r="S270" s="237"/>
      <c r="T270" s="237"/>
      <c r="U270" s="237"/>
      <c r="V270" s="237"/>
      <c r="W270" s="237"/>
      <c r="X270" s="238"/>
      <c r="AT270" s="239" t="s">
        <v>158</v>
      </c>
      <c r="AU270" s="239" t="s">
        <v>91</v>
      </c>
      <c r="AV270" s="13" t="s">
        <v>91</v>
      </c>
      <c r="AW270" s="13" t="s">
        <v>5</v>
      </c>
      <c r="AX270" s="13" t="s">
        <v>89</v>
      </c>
      <c r="AY270" s="239" t="s">
        <v>149</v>
      </c>
    </row>
    <row r="271" spans="1:65" s="2" customFormat="1" ht="24.2" customHeight="1">
      <c r="A271" s="36"/>
      <c r="B271" s="37"/>
      <c r="C271" s="214" t="s">
        <v>499</v>
      </c>
      <c r="D271" s="214" t="s">
        <v>152</v>
      </c>
      <c r="E271" s="215" t="s">
        <v>500</v>
      </c>
      <c r="F271" s="216" t="s">
        <v>501</v>
      </c>
      <c r="G271" s="217" t="s">
        <v>155</v>
      </c>
      <c r="H271" s="218">
        <v>4</v>
      </c>
      <c r="I271" s="219"/>
      <c r="J271" s="219"/>
      <c r="K271" s="220">
        <f>ROUND(P271*H271,2)</f>
        <v>0</v>
      </c>
      <c r="L271" s="221"/>
      <c r="M271" s="39"/>
      <c r="N271" s="222" t="s">
        <v>1</v>
      </c>
      <c r="O271" s="223" t="s">
        <v>44</v>
      </c>
      <c r="P271" s="224">
        <f>I271+J271</f>
        <v>0</v>
      </c>
      <c r="Q271" s="224">
        <f>ROUND(I271*H271,2)</f>
        <v>0</v>
      </c>
      <c r="R271" s="224">
        <f>ROUND(J271*H271,2)</f>
        <v>0</v>
      </c>
      <c r="S271" s="73"/>
      <c r="T271" s="225">
        <f>S271*H271</f>
        <v>0</v>
      </c>
      <c r="U271" s="225">
        <v>0.11808</v>
      </c>
      <c r="V271" s="225">
        <f>U271*H271</f>
        <v>0.47232000000000002</v>
      </c>
      <c r="W271" s="225">
        <v>0</v>
      </c>
      <c r="X271" s="226">
        <f>W271*H271</f>
        <v>0</v>
      </c>
      <c r="Y271" s="36"/>
      <c r="Z271" s="36"/>
      <c r="AA271" s="36"/>
      <c r="AB271" s="36"/>
      <c r="AC271" s="36"/>
      <c r="AD271" s="36"/>
      <c r="AE271" s="36"/>
      <c r="AR271" s="227" t="s">
        <v>168</v>
      </c>
      <c r="AT271" s="227" t="s">
        <v>152</v>
      </c>
      <c r="AU271" s="227" t="s">
        <v>91</v>
      </c>
      <c r="AY271" s="17" t="s">
        <v>149</v>
      </c>
      <c r="BE271" s="117">
        <f>IF(O271="základní",K271,0)</f>
        <v>0</v>
      </c>
      <c r="BF271" s="117">
        <f>IF(O271="snížená",K271,0)</f>
        <v>0</v>
      </c>
      <c r="BG271" s="117">
        <f>IF(O271="zákl. přenesená",K271,0)</f>
        <v>0</v>
      </c>
      <c r="BH271" s="117">
        <f>IF(O271="sníž. přenesená",K271,0)</f>
        <v>0</v>
      </c>
      <c r="BI271" s="117">
        <f>IF(O271="nulová",K271,0)</f>
        <v>0</v>
      </c>
      <c r="BJ271" s="17" t="s">
        <v>89</v>
      </c>
      <c r="BK271" s="117">
        <f>ROUND(P271*H271,2)</f>
        <v>0</v>
      </c>
      <c r="BL271" s="17" t="s">
        <v>168</v>
      </c>
      <c r="BM271" s="227" t="s">
        <v>502</v>
      </c>
    </row>
    <row r="272" spans="1:65" s="13" customFormat="1" ht="11.25">
      <c r="B272" s="228"/>
      <c r="C272" s="229"/>
      <c r="D272" s="230" t="s">
        <v>158</v>
      </c>
      <c r="E272" s="231" t="s">
        <v>1</v>
      </c>
      <c r="F272" s="232" t="s">
        <v>168</v>
      </c>
      <c r="G272" s="229"/>
      <c r="H272" s="233">
        <v>4</v>
      </c>
      <c r="I272" s="234"/>
      <c r="J272" s="234"/>
      <c r="K272" s="229"/>
      <c r="L272" s="229"/>
      <c r="M272" s="235"/>
      <c r="N272" s="236"/>
      <c r="O272" s="237"/>
      <c r="P272" s="237"/>
      <c r="Q272" s="237"/>
      <c r="R272" s="237"/>
      <c r="S272" s="237"/>
      <c r="T272" s="237"/>
      <c r="U272" s="237"/>
      <c r="V272" s="237"/>
      <c r="W272" s="237"/>
      <c r="X272" s="238"/>
      <c r="AT272" s="239" t="s">
        <v>158</v>
      </c>
      <c r="AU272" s="239" t="s">
        <v>91</v>
      </c>
      <c r="AV272" s="13" t="s">
        <v>91</v>
      </c>
      <c r="AW272" s="13" t="s">
        <v>5</v>
      </c>
      <c r="AX272" s="13" t="s">
        <v>89</v>
      </c>
      <c r="AY272" s="239" t="s">
        <v>149</v>
      </c>
    </row>
    <row r="273" spans="1:65" s="2" customFormat="1" ht="16.5" customHeight="1">
      <c r="A273" s="36"/>
      <c r="B273" s="37"/>
      <c r="C273" s="240" t="s">
        <v>503</v>
      </c>
      <c r="D273" s="240" t="s">
        <v>169</v>
      </c>
      <c r="E273" s="241" t="s">
        <v>504</v>
      </c>
      <c r="F273" s="242" t="s">
        <v>505</v>
      </c>
      <c r="G273" s="243" t="s">
        <v>155</v>
      </c>
      <c r="H273" s="244">
        <v>4</v>
      </c>
      <c r="I273" s="245"/>
      <c r="J273" s="246"/>
      <c r="K273" s="247">
        <f>ROUND(P273*H273,2)</f>
        <v>0</v>
      </c>
      <c r="L273" s="246"/>
      <c r="M273" s="248"/>
      <c r="N273" s="249" t="s">
        <v>1</v>
      </c>
      <c r="O273" s="223" t="s">
        <v>44</v>
      </c>
      <c r="P273" s="224">
        <f>I273+J273</f>
        <v>0</v>
      </c>
      <c r="Q273" s="224">
        <f>ROUND(I273*H273,2)</f>
        <v>0</v>
      </c>
      <c r="R273" s="224">
        <f>ROUND(J273*H273,2)</f>
        <v>0</v>
      </c>
      <c r="S273" s="73"/>
      <c r="T273" s="225">
        <f>S273*H273</f>
        <v>0</v>
      </c>
      <c r="U273" s="225">
        <v>3.56E-2</v>
      </c>
      <c r="V273" s="225">
        <f>U273*H273</f>
        <v>0.1424</v>
      </c>
      <c r="W273" s="225">
        <v>0</v>
      </c>
      <c r="X273" s="226">
        <f>W273*H273</f>
        <v>0</v>
      </c>
      <c r="Y273" s="36"/>
      <c r="Z273" s="36"/>
      <c r="AA273" s="36"/>
      <c r="AB273" s="36"/>
      <c r="AC273" s="36"/>
      <c r="AD273" s="36"/>
      <c r="AE273" s="36"/>
      <c r="AR273" s="227" t="s">
        <v>190</v>
      </c>
      <c r="AT273" s="227" t="s">
        <v>169</v>
      </c>
      <c r="AU273" s="227" t="s">
        <v>91</v>
      </c>
      <c r="AY273" s="17" t="s">
        <v>149</v>
      </c>
      <c r="BE273" s="117">
        <f>IF(O273="základní",K273,0)</f>
        <v>0</v>
      </c>
      <c r="BF273" s="117">
        <f>IF(O273="snížená",K273,0)</f>
        <v>0</v>
      </c>
      <c r="BG273" s="117">
        <f>IF(O273="zákl. přenesená",K273,0)</f>
        <v>0</v>
      </c>
      <c r="BH273" s="117">
        <f>IF(O273="sníž. přenesená",K273,0)</f>
        <v>0</v>
      </c>
      <c r="BI273" s="117">
        <f>IF(O273="nulová",K273,0)</f>
        <v>0</v>
      </c>
      <c r="BJ273" s="17" t="s">
        <v>89</v>
      </c>
      <c r="BK273" s="117">
        <f>ROUND(P273*H273,2)</f>
        <v>0</v>
      </c>
      <c r="BL273" s="17" t="s">
        <v>168</v>
      </c>
      <c r="BM273" s="227" t="s">
        <v>506</v>
      </c>
    </row>
    <row r="274" spans="1:65" s="2" customFormat="1" ht="24.2" customHeight="1">
      <c r="A274" s="36"/>
      <c r="B274" s="37"/>
      <c r="C274" s="214" t="s">
        <v>507</v>
      </c>
      <c r="D274" s="214" t="s">
        <v>152</v>
      </c>
      <c r="E274" s="215" t="s">
        <v>508</v>
      </c>
      <c r="F274" s="216" t="s">
        <v>509</v>
      </c>
      <c r="G274" s="217" t="s">
        <v>198</v>
      </c>
      <c r="H274" s="218">
        <v>24</v>
      </c>
      <c r="I274" s="219"/>
      <c r="J274" s="219"/>
      <c r="K274" s="220">
        <f>ROUND(P274*H274,2)</f>
        <v>0</v>
      </c>
      <c r="L274" s="221"/>
      <c r="M274" s="39"/>
      <c r="N274" s="222" t="s">
        <v>1</v>
      </c>
      <c r="O274" s="223" t="s">
        <v>44</v>
      </c>
      <c r="P274" s="224">
        <f>I274+J274</f>
        <v>0</v>
      </c>
      <c r="Q274" s="224">
        <f>ROUND(I274*H274,2)</f>
        <v>0</v>
      </c>
      <c r="R274" s="224">
        <f>ROUND(J274*H274,2)</f>
        <v>0</v>
      </c>
      <c r="S274" s="73"/>
      <c r="T274" s="225">
        <f>S274*H274</f>
        <v>0</v>
      </c>
      <c r="U274" s="225">
        <v>1.8799999999999999E-3</v>
      </c>
      <c r="V274" s="225">
        <f>U274*H274</f>
        <v>4.512E-2</v>
      </c>
      <c r="W274" s="225">
        <v>0</v>
      </c>
      <c r="X274" s="226">
        <f>W274*H274</f>
        <v>0</v>
      </c>
      <c r="Y274" s="36"/>
      <c r="Z274" s="36"/>
      <c r="AA274" s="36"/>
      <c r="AB274" s="36"/>
      <c r="AC274" s="36"/>
      <c r="AD274" s="36"/>
      <c r="AE274" s="36"/>
      <c r="AR274" s="227" t="s">
        <v>168</v>
      </c>
      <c r="AT274" s="227" t="s">
        <v>152</v>
      </c>
      <c r="AU274" s="227" t="s">
        <v>91</v>
      </c>
      <c r="AY274" s="17" t="s">
        <v>149</v>
      </c>
      <c r="BE274" s="117">
        <f>IF(O274="základní",K274,0)</f>
        <v>0</v>
      </c>
      <c r="BF274" s="117">
        <f>IF(O274="snížená",K274,0)</f>
        <v>0</v>
      </c>
      <c r="BG274" s="117">
        <f>IF(O274="zákl. přenesená",K274,0)</f>
        <v>0</v>
      </c>
      <c r="BH274" s="117">
        <f>IF(O274="sníž. přenesená",K274,0)</f>
        <v>0</v>
      </c>
      <c r="BI274" s="117">
        <f>IF(O274="nulová",K274,0)</f>
        <v>0</v>
      </c>
      <c r="BJ274" s="17" t="s">
        <v>89</v>
      </c>
      <c r="BK274" s="117">
        <f>ROUND(P274*H274,2)</f>
        <v>0</v>
      </c>
      <c r="BL274" s="17" t="s">
        <v>168</v>
      </c>
      <c r="BM274" s="227" t="s">
        <v>510</v>
      </c>
    </row>
    <row r="275" spans="1:65" s="13" customFormat="1" ht="11.25">
      <c r="B275" s="228"/>
      <c r="C275" s="229"/>
      <c r="D275" s="230" t="s">
        <v>158</v>
      </c>
      <c r="E275" s="231" t="s">
        <v>1</v>
      </c>
      <c r="F275" s="232" t="s">
        <v>511</v>
      </c>
      <c r="G275" s="229"/>
      <c r="H275" s="233">
        <v>8</v>
      </c>
      <c r="I275" s="234"/>
      <c r="J275" s="234"/>
      <c r="K275" s="229"/>
      <c r="L275" s="229"/>
      <c r="M275" s="235"/>
      <c r="N275" s="236"/>
      <c r="O275" s="237"/>
      <c r="P275" s="237"/>
      <c r="Q275" s="237"/>
      <c r="R275" s="237"/>
      <c r="S275" s="237"/>
      <c r="T275" s="237"/>
      <c r="U275" s="237"/>
      <c r="V275" s="237"/>
      <c r="W275" s="237"/>
      <c r="X275" s="238"/>
      <c r="AT275" s="239" t="s">
        <v>158</v>
      </c>
      <c r="AU275" s="239" t="s">
        <v>91</v>
      </c>
      <c r="AV275" s="13" t="s">
        <v>91</v>
      </c>
      <c r="AW275" s="13" t="s">
        <v>5</v>
      </c>
      <c r="AX275" s="13" t="s">
        <v>81</v>
      </c>
      <c r="AY275" s="239" t="s">
        <v>149</v>
      </c>
    </row>
    <row r="276" spans="1:65" s="13" customFormat="1" ht="11.25">
      <c r="B276" s="228"/>
      <c r="C276" s="229"/>
      <c r="D276" s="230" t="s">
        <v>158</v>
      </c>
      <c r="E276" s="231" t="s">
        <v>1</v>
      </c>
      <c r="F276" s="232" t="s">
        <v>512</v>
      </c>
      <c r="G276" s="229"/>
      <c r="H276" s="233">
        <v>16</v>
      </c>
      <c r="I276" s="234"/>
      <c r="J276" s="234"/>
      <c r="K276" s="229"/>
      <c r="L276" s="229"/>
      <c r="M276" s="235"/>
      <c r="N276" s="236"/>
      <c r="O276" s="237"/>
      <c r="P276" s="237"/>
      <c r="Q276" s="237"/>
      <c r="R276" s="237"/>
      <c r="S276" s="237"/>
      <c r="T276" s="237"/>
      <c r="U276" s="237"/>
      <c r="V276" s="237"/>
      <c r="W276" s="237"/>
      <c r="X276" s="238"/>
      <c r="AT276" s="239" t="s">
        <v>158</v>
      </c>
      <c r="AU276" s="239" t="s">
        <v>91</v>
      </c>
      <c r="AV276" s="13" t="s">
        <v>91</v>
      </c>
      <c r="AW276" s="13" t="s">
        <v>5</v>
      </c>
      <c r="AX276" s="13" t="s">
        <v>81</v>
      </c>
      <c r="AY276" s="239" t="s">
        <v>149</v>
      </c>
    </row>
    <row r="277" spans="1:65" s="15" customFormat="1" ht="11.25">
      <c r="B277" s="265"/>
      <c r="C277" s="266"/>
      <c r="D277" s="230" t="s">
        <v>158</v>
      </c>
      <c r="E277" s="267" t="s">
        <v>1</v>
      </c>
      <c r="F277" s="268" t="s">
        <v>302</v>
      </c>
      <c r="G277" s="266"/>
      <c r="H277" s="269">
        <v>24</v>
      </c>
      <c r="I277" s="270"/>
      <c r="J277" s="270"/>
      <c r="K277" s="266"/>
      <c r="L277" s="266"/>
      <c r="M277" s="271"/>
      <c r="N277" s="272"/>
      <c r="O277" s="273"/>
      <c r="P277" s="273"/>
      <c r="Q277" s="273"/>
      <c r="R277" s="273"/>
      <c r="S277" s="273"/>
      <c r="T277" s="273"/>
      <c r="U277" s="273"/>
      <c r="V277" s="273"/>
      <c r="W277" s="273"/>
      <c r="X277" s="274"/>
      <c r="AT277" s="275" t="s">
        <v>158</v>
      </c>
      <c r="AU277" s="275" t="s">
        <v>91</v>
      </c>
      <c r="AV277" s="15" t="s">
        <v>168</v>
      </c>
      <c r="AW277" s="15" t="s">
        <v>5</v>
      </c>
      <c r="AX277" s="15" t="s">
        <v>89</v>
      </c>
      <c r="AY277" s="275" t="s">
        <v>149</v>
      </c>
    </row>
    <row r="278" spans="1:65" s="2" customFormat="1" ht="16.5" customHeight="1">
      <c r="A278" s="36"/>
      <c r="B278" s="37"/>
      <c r="C278" s="240" t="s">
        <v>513</v>
      </c>
      <c r="D278" s="240" t="s">
        <v>169</v>
      </c>
      <c r="E278" s="241" t="s">
        <v>514</v>
      </c>
      <c r="F278" s="242" t="s">
        <v>515</v>
      </c>
      <c r="G278" s="243" t="s">
        <v>198</v>
      </c>
      <c r="H278" s="244">
        <v>24</v>
      </c>
      <c r="I278" s="245"/>
      <c r="J278" s="246"/>
      <c r="K278" s="247">
        <f>ROUND(P278*H278,2)</f>
        <v>0</v>
      </c>
      <c r="L278" s="246"/>
      <c r="M278" s="248"/>
      <c r="N278" s="249" t="s">
        <v>1</v>
      </c>
      <c r="O278" s="223" t="s">
        <v>44</v>
      </c>
      <c r="P278" s="224">
        <f>I278+J278</f>
        <v>0</v>
      </c>
      <c r="Q278" s="224">
        <f>ROUND(I278*H278,2)</f>
        <v>0</v>
      </c>
      <c r="R278" s="224">
        <f>ROUND(J278*H278,2)</f>
        <v>0</v>
      </c>
      <c r="S278" s="73"/>
      <c r="T278" s="225">
        <f>S278*H278</f>
        <v>0</v>
      </c>
      <c r="U278" s="225">
        <v>0</v>
      </c>
      <c r="V278" s="225">
        <f>U278*H278</f>
        <v>0</v>
      </c>
      <c r="W278" s="225">
        <v>0</v>
      </c>
      <c r="X278" s="226">
        <f>W278*H278</f>
        <v>0</v>
      </c>
      <c r="Y278" s="36"/>
      <c r="Z278" s="36"/>
      <c r="AA278" s="36"/>
      <c r="AB278" s="36"/>
      <c r="AC278" s="36"/>
      <c r="AD278" s="36"/>
      <c r="AE278" s="36"/>
      <c r="AR278" s="227" t="s">
        <v>190</v>
      </c>
      <c r="AT278" s="227" t="s">
        <v>169</v>
      </c>
      <c r="AU278" s="227" t="s">
        <v>91</v>
      </c>
      <c r="AY278" s="17" t="s">
        <v>149</v>
      </c>
      <c r="BE278" s="117">
        <f>IF(O278="základní",K278,0)</f>
        <v>0</v>
      </c>
      <c r="BF278" s="117">
        <f>IF(O278="snížená",K278,0)</f>
        <v>0</v>
      </c>
      <c r="BG278" s="117">
        <f>IF(O278="zákl. přenesená",K278,0)</f>
        <v>0</v>
      </c>
      <c r="BH278" s="117">
        <f>IF(O278="sníž. přenesená",K278,0)</f>
        <v>0</v>
      </c>
      <c r="BI278" s="117">
        <f>IF(O278="nulová",K278,0)</f>
        <v>0</v>
      </c>
      <c r="BJ278" s="17" t="s">
        <v>89</v>
      </c>
      <c r="BK278" s="117">
        <f>ROUND(P278*H278,2)</f>
        <v>0</v>
      </c>
      <c r="BL278" s="17" t="s">
        <v>168</v>
      </c>
      <c r="BM278" s="227" t="s">
        <v>516</v>
      </c>
    </row>
    <row r="279" spans="1:65" s="2" customFormat="1" ht="16.5" customHeight="1">
      <c r="A279" s="36"/>
      <c r="B279" s="37"/>
      <c r="C279" s="214" t="s">
        <v>517</v>
      </c>
      <c r="D279" s="214" t="s">
        <v>152</v>
      </c>
      <c r="E279" s="215" t="s">
        <v>518</v>
      </c>
      <c r="F279" s="216" t="s">
        <v>519</v>
      </c>
      <c r="G279" s="217" t="s">
        <v>329</v>
      </c>
      <c r="H279" s="218">
        <v>2</v>
      </c>
      <c r="I279" s="219"/>
      <c r="J279" s="219"/>
      <c r="K279" s="220">
        <f>ROUND(P279*H279,2)</f>
        <v>0</v>
      </c>
      <c r="L279" s="221"/>
      <c r="M279" s="39"/>
      <c r="N279" s="222" t="s">
        <v>1</v>
      </c>
      <c r="O279" s="223" t="s">
        <v>44</v>
      </c>
      <c r="P279" s="224">
        <f>I279+J279</f>
        <v>0</v>
      </c>
      <c r="Q279" s="224">
        <f>ROUND(I279*H279,2)</f>
        <v>0</v>
      </c>
      <c r="R279" s="224">
        <f>ROUND(J279*H279,2)</f>
        <v>0</v>
      </c>
      <c r="S279" s="73"/>
      <c r="T279" s="225">
        <f>S279*H279</f>
        <v>0</v>
      </c>
      <c r="U279" s="225">
        <v>0</v>
      </c>
      <c r="V279" s="225">
        <f>U279*H279</f>
        <v>0</v>
      </c>
      <c r="W279" s="225">
        <v>2.4</v>
      </c>
      <c r="X279" s="226">
        <f>W279*H279</f>
        <v>4.8</v>
      </c>
      <c r="Y279" s="36"/>
      <c r="Z279" s="36"/>
      <c r="AA279" s="36"/>
      <c r="AB279" s="36"/>
      <c r="AC279" s="36"/>
      <c r="AD279" s="36"/>
      <c r="AE279" s="36"/>
      <c r="AR279" s="227" t="s">
        <v>168</v>
      </c>
      <c r="AT279" s="227" t="s">
        <v>152</v>
      </c>
      <c r="AU279" s="227" t="s">
        <v>91</v>
      </c>
      <c r="AY279" s="17" t="s">
        <v>149</v>
      </c>
      <c r="BE279" s="117">
        <f>IF(O279="základní",K279,0)</f>
        <v>0</v>
      </c>
      <c r="BF279" s="117">
        <f>IF(O279="snížená",K279,0)</f>
        <v>0</v>
      </c>
      <c r="BG279" s="117">
        <f>IF(O279="zákl. přenesená",K279,0)</f>
        <v>0</v>
      </c>
      <c r="BH279" s="117">
        <f>IF(O279="sníž. přenesená",K279,0)</f>
        <v>0</v>
      </c>
      <c r="BI279" s="117">
        <f>IF(O279="nulová",K279,0)</f>
        <v>0</v>
      </c>
      <c r="BJ279" s="17" t="s">
        <v>89</v>
      </c>
      <c r="BK279" s="117">
        <f>ROUND(P279*H279,2)</f>
        <v>0</v>
      </c>
      <c r="BL279" s="17" t="s">
        <v>168</v>
      </c>
      <c r="BM279" s="227" t="s">
        <v>520</v>
      </c>
    </row>
    <row r="280" spans="1:65" s="13" customFormat="1" ht="11.25">
      <c r="B280" s="228"/>
      <c r="C280" s="229"/>
      <c r="D280" s="230" t="s">
        <v>158</v>
      </c>
      <c r="E280" s="231" t="s">
        <v>1</v>
      </c>
      <c r="F280" s="232" t="s">
        <v>521</v>
      </c>
      <c r="G280" s="229"/>
      <c r="H280" s="233">
        <v>2</v>
      </c>
      <c r="I280" s="234"/>
      <c r="J280" s="234"/>
      <c r="K280" s="229"/>
      <c r="L280" s="229"/>
      <c r="M280" s="235"/>
      <c r="N280" s="236"/>
      <c r="O280" s="237"/>
      <c r="P280" s="237"/>
      <c r="Q280" s="237"/>
      <c r="R280" s="237"/>
      <c r="S280" s="237"/>
      <c r="T280" s="237"/>
      <c r="U280" s="237"/>
      <c r="V280" s="237"/>
      <c r="W280" s="237"/>
      <c r="X280" s="238"/>
      <c r="AT280" s="239" t="s">
        <v>158</v>
      </c>
      <c r="AU280" s="239" t="s">
        <v>91</v>
      </c>
      <c r="AV280" s="13" t="s">
        <v>91</v>
      </c>
      <c r="AW280" s="13" t="s">
        <v>5</v>
      </c>
      <c r="AX280" s="13" t="s">
        <v>89</v>
      </c>
      <c r="AY280" s="239" t="s">
        <v>149</v>
      </c>
    </row>
    <row r="281" spans="1:65" s="2" customFormat="1" ht="24.2" customHeight="1">
      <c r="A281" s="36"/>
      <c r="B281" s="37"/>
      <c r="C281" s="214" t="s">
        <v>522</v>
      </c>
      <c r="D281" s="214" t="s">
        <v>152</v>
      </c>
      <c r="E281" s="215" t="s">
        <v>523</v>
      </c>
      <c r="F281" s="216" t="s">
        <v>524</v>
      </c>
      <c r="G281" s="217" t="s">
        <v>155</v>
      </c>
      <c r="H281" s="218">
        <v>2.7</v>
      </c>
      <c r="I281" s="219"/>
      <c r="J281" s="219"/>
      <c r="K281" s="220">
        <f>ROUND(P281*H281,2)</f>
        <v>0</v>
      </c>
      <c r="L281" s="221"/>
      <c r="M281" s="39"/>
      <c r="N281" s="222" t="s">
        <v>1</v>
      </c>
      <c r="O281" s="223" t="s">
        <v>44</v>
      </c>
      <c r="P281" s="224">
        <f>I281+J281</f>
        <v>0</v>
      </c>
      <c r="Q281" s="224">
        <f>ROUND(I281*H281,2)</f>
        <v>0</v>
      </c>
      <c r="R281" s="224">
        <f>ROUND(J281*H281,2)</f>
        <v>0</v>
      </c>
      <c r="S281" s="73"/>
      <c r="T281" s="225">
        <f>S281*H281</f>
        <v>0</v>
      </c>
      <c r="U281" s="225">
        <v>0</v>
      </c>
      <c r="V281" s="225">
        <f>U281*H281</f>
        <v>0</v>
      </c>
      <c r="W281" s="225">
        <v>0.37</v>
      </c>
      <c r="X281" s="226">
        <f>W281*H281</f>
        <v>0.999</v>
      </c>
      <c r="Y281" s="36"/>
      <c r="Z281" s="36"/>
      <c r="AA281" s="36"/>
      <c r="AB281" s="36"/>
      <c r="AC281" s="36"/>
      <c r="AD281" s="36"/>
      <c r="AE281" s="36"/>
      <c r="AR281" s="227" t="s">
        <v>168</v>
      </c>
      <c r="AT281" s="227" t="s">
        <v>152</v>
      </c>
      <c r="AU281" s="227" t="s">
        <v>91</v>
      </c>
      <c r="AY281" s="17" t="s">
        <v>149</v>
      </c>
      <c r="BE281" s="117">
        <f>IF(O281="základní",K281,0)</f>
        <v>0</v>
      </c>
      <c r="BF281" s="117">
        <f>IF(O281="snížená",K281,0)</f>
        <v>0</v>
      </c>
      <c r="BG281" s="117">
        <f>IF(O281="zákl. přenesená",K281,0)</f>
        <v>0</v>
      </c>
      <c r="BH281" s="117">
        <f>IF(O281="sníž. přenesená",K281,0)</f>
        <v>0</v>
      </c>
      <c r="BI281" s="117">
        <f>IF(O281="nulová",K281,0)</f>
        <v>0</v>
      </c>
      <c r="BJ281" s="17" t="s">
        <v>89</v>
      </c>
      <c r="BK281" s="117">
        <f>ROUND(P281*H281,2)</f>
        <v>0</v>
      </c>
      <c r="BL281" s="17" t="s">
        <v>168</v>
      </c>
      <c r="BM281" s="227" t="s">
        <v>525</v>
      </c>
    </row>
    <row r="282" spans="1:65" s="13" customFormat="1" ht="11.25">
      <c r="B282" s="228"/>
      <c r="C282" s="229"/>
      <c r="D282" s="230" t="s">
        <v>158</v>
      </c>
      <c r="E282" s="231" t="s">
        <v>1</v>
      </c>
      <c r="F282" s="232" t="s">
        <v>526</v>
      </c>
      <c r="G282" s="229"/>
      <c r="H282" s="233">
        <v>2.7</v>
      </c>
      <c r="I282" s="234"/>
      <c r="J282" s="234"/>
      <c r="K282" s="229"/>
      <c r="L282" s="229"/>
      <c r="M282" s="235"/>
      <c r="N282" s="236"/>
      <c r="O282" s="237"/>
      <c r="P282" s="237"/>
      <c r="Q282" s="237"/>
      <c r="R282" s="237"/>
      <c r="S282" s="237"/>
      <c r="T282" s="237"/>
      <c r="U282" s="237"/>
      <c r="V282" s="237"/>
      <c r="W282" s="237"/>
      <c r="X282" s="238"/>
      <c r="AT282" s="239" t="s">
        <v>158</v>
      </c>
      <c r="AU282" s="239" t="s">
        <v>91</v>
      </c>
      <c r="AV282" s="13" t="s">
        <v>91</v>
      </c>
      <c r="AW282" s="13" t="s">
        <v>5</v>
      </c>
      <c r="AX282" s="13" t="s">
        <v>89</v>
      </c>
      <c r="AY282" s="239" t="s">
        <v>149</v>
      </c>
    </row>
    <row r="283" spans="1:65" s="2" customFormat="1" ht="24.2" customHeight="1">
      <c r="A283" s="36"/>
      <c r="B283" s="37"/>
      <c r="C283" s="214" t="s">
        <v>527</v>
      </c>
      <c r="D283" s="214" t="s">
        <v>152</v>
      </c>
      <c r="E283" s="215" t="s">
        <v>528</v>
      </c>
      <c r="F283" s="216" t="s">
        <v>529</v>
      </c>
      <c r="G283" s="217" t="s">
        <v>198</v>
      </c>
      <c r="H283" s="218">
        <v>12</v>
      </c>
      <c r="I283" s="219"/>
      <c r="J283" s="219"/>
      <c r="K283" s="220">
        <f>ROUND(P283*H283,2)</f>
        <v>0</v>
      </c>
      <c r="L283" s="221"/>
      <c r="M283" s="39"/>
      <c r="N283" s="222" t="s">
        <v>1</v>
      </c>
      <c r="O283" s="223" t="s">
        <v>44</v>
      </c>
      <c r="P283" s="224">
        <f>I283+J283</f>
        <v>0</v>
      </c>
      <c r="Q283" s="224">
        <f>ROUND(I283*H283,2)</f>
        <v>0</v>
      </c>
      <c r="R283" s="224">
        <f>ROUND(J283*H283,2)</f>
        <v>0</v>
      </c>
      <c r="S283" s="73"/>
      <c r="T283" s="225">
        <f>S283*H283</f>
        <v>0</v>
      </c>
      <c r="U283" s="225">
        <v>0</v>
      </c>
      <c r="V283" s="225">
        <f>U283*H283</f>
        <v>0</v>
      </c>
      <c r="W283" s="225">
        <v>8.7999999999999995E-2</v>
      </c>
      <c r="X283" s="226">
        <f>W283*H283</f>
        <v>1.056</v>
      </c>
      <c r="Y283" s="36"/>
      <c r="Z283" s="36"/>
      <c r="AA283" s="36"/>
      <c r="AB283" s="36"/>
      <c r="AC283" s="36"/>
      <c r="AD283" s="36"/>
      <c r="AE283" s="36"/>
      <c r="AR283" s="227" t="s">
        <v>168</v>
      </c>
      <c r="AT283" s="227" t="s">
        <v>152</v>
      </c>
      <c r="AU283" s="227" t="s">
        <v>91</v>
      </c>
      <c r="AY283" s="17" t="s">
        <v>149</v>
      </c>
      <c r="BE283" s="117">
        <f>IF(O283="základní",K283,0)</f>
        <v>0</v>
      </c>
      <c r="BF283" s="117">
        <f>IF(O283="snížená",K283,0)</f>
        <v>0</v>
      </c>
      <c r="BG283" s="117">
        <f>IF(O283="zákl. přenesená",K283,0)</f>
        <v>0</v>
      </c>
      <c r="BH283" s="117">
        <f>IF(O283="sníž. přenesená",K283,0)</f>
        <v>0</v>
      </c>
      <c r="BI283" s="117">
        <f>IF(O283="nulová",K283,0)</f>
        <v>0</v>
      </c>
      <c r="BJ283" s="17" t="s">
        <v>89</v>
      </c>
      <c r="BK283" s="117">
        <f>ROUND(P283*H283,2)</f>
        <v>0</v>
      </c>
      <c r="BL283" s="17" t="s">
        <v>168</v>
      </c>
      <c r="BM283" s="227" t="s">
        <v>530</v>
      </c>
    </row>
    <row r="284" spans="1:65" s="13" customFormat="1" ht="11.25">
      <c r="B284" s="228"/>
      <c r="C284" s="229"/>
      <c r="D284" s="230" t="s">
        <v>158</v>
      </c>
      <c r="E284" s="231" t="s">
        <v>1</v>
      </c>
      <c r="F284" s="232" t="s">
        <v>531</v>
      </c>
      <c r="G284" s="229"/>
      <c r="H284" s="233">
        <v>12</v>
      </c>
      <c r="I284" s="234"/>
      <c r="J284" s="234"/>
      <c r="K284" s="229"/>
      <c r="L284" s="229"/>
      <c r="M284" s="235"/>
      <c r="N284" s="236"/>
      <c r="O284" s="237"/>
      <c r="P284" s="237"/>
      <c r="Q284" s="237"/>
      <c r="R284" s="237"/>
      <c r="S284" s="237"/>
      <c r="T284" s="237"/>
      <c r="U284" s="237"/>
      <c r="V284" s="237"/>
      <c r="W284" s="237"/>
      <c r="X284" s="238"/>
      <c r="AT284" s="239" t="s">
        <v>158</v>
      </c>
      <c r="AU284" s="239" t="s">
        <v>91</v>
      </c>
      <c r="AV284" s="13" t="s">
        <v>91</v>
      </c>
      <c r="AW284" s="13" t="s">
        <v>5</v>
      </c>
      <c r="AX284" s="13" t="s">
        <v>89</v>
      </c>
      <c r="AY284" s="239" t="s">
        <v>149</v>
      </c>
    </row>
    <row r="285" spans="1:65" s="2" customFormat="1" ht="16.5" customHeight="1">
      <c r="A285" s="36"/>
      <c r="B285" s="37"/>
      <c r="C285" s="214" t="s">
        <v>532</v>
      </c>
      <c r="D285" s="214" t="s">
        <v>152</v>
      </c>
      <c r="E285" s="215" t="s">
        <v>533</v>
      </c>
      <c r="F285" s="216" t="s">
        <v>534</v>
      </c>
      <c r="G285" s="217" t="s">
        <v>329</v>
      </c>
      <c r="H285" s="218">
        <v>1.5</v>
      </c>
      <c r="I285" s="219"/>
      <c r="J285" s="219"/>
      <c r="K285" s="220">
        <f>ROUND(P285*H285,2)</f>
        <v>0</v>
      </c>
      <c r="L285" s="221"/>
      <c r="M285" s="39"/>
      <c r="N285" s="222" t="s">
        <v>1</v>
      </c>
      <c r="O285" s="223" t="s">
        <v>44</v>
      </c>
      <c r="P285" s="224">
        <f>I285+J285</f>
        <v>0</v>
      </c>
      <c r="Q285" s="224">
        <f>ROUND(I285*H285,2)</f>
        <v>0</v>
      </c>
      <c r="R285" s="224">
        <f>ROUND(J285*H285,2)</f>
        <v>0</v>
      </c>
      <c r="S285" s="73"/>
      <c r="T285" s="225">
        <f>S285*H285</f>
        <v>0</v>
      </c>
      <c r="U285" s="225">
        <v>0</v>
      </c>
      <c r="V285" s="225">
        <f>U285*H285</f>
        <v>0</v>
      </c>
      <c r="W285" s="225">
        <v>2.6</v>
      </c>
      <c r="X285" s="226">
        <f>W285*H285</f>
        <v>3.9000000000000004</v>
      </c>
      <c r="Y285" s="36"/>
      <c r="Z285" s="36"/>
      <c r="AA285" s="36"/>
      <c r="AB285" s="36"/>
      <c r="AC285" s="36"/>
      <c r="AD285" s="36"/>
      <c r="AE285" s="36"/>
      <c r="AR285" s="227" t="s">
        <v>168</v>
      </c>
      <c r="AT285" s="227" t="s">
        <v>152</v>
      </c>
      <c r="AU285" s="227" t="s">
        <v>91</v>
      </c>
      <c r="AY285" s="17" t="s">
        <v>149</v>
      </c>
      <c r="BE285" s="117">
        <f>IF(O285="základní",K285,0)</f>
        <v>0</v>
      </c>
      <c r="BF285" s="117">
        <f>IF(O285="snížená",K285,0)</f>
        <v>0</v>
      </c>
      <c r="BG285" s="117">
        <f>IF(O285="zákl. přenesená",K285,0)</f>
        <v>0</v>
      </c>
      <c r="BH285" s="117">
        <f>IF(O285="sníž. přenesená",K285,0)</f>
        <v>0</v>
      </c>
      <c r="BI285" s="117">
        <f>IF(O285="nulová",K285,0)</f>
        <v>0</v>
      </c>
      <c r="BJ285" s="17" t="s">
        <v>89</v>
      </c>
      <c r="BK285" s="117">
        <f>ROUND(P285*H285,2)</f>
        <v>0</v>
      </c>
      <c r="BL285" s="17" t="s">
        <v>168</v>
      </c>
      <c r="BM285" s="227" t="s">
        <v>535</v>
      </c>
    </row>
    <row r="286" spans="1:65" s="13" customFormat="1" ht="11.25">
      <c r="B286" s="228"/>
      <c r="C286" s="229"/>
      <c r="D286" s="230" t="s">
        <v>158</v>
      </c>
      <c r="E286" s="231" t="s">
        <v>1</v>
      </c>
      <c r="F286" s="232" t="s">
        <v>536</v>
      </c>
      <c r="G286" s="229"/>
      <c r="H286" s="233">
        <v>1.5</v>
      </c>
      <c r="I286" s="234"/>
      <c r="J286" s="234"/>
      <c r="K286" s="229"/>
      <c r="L286" s="229"/>
      <c r="M286" s="235"/>
      <c r="N286" s="236"/>
      <c r="O286" s="237"/>
      <c r="P286" s="237"/>
      <c r="Q286" s="237"/>
      <c r="R286" s="237"/>
      <c r="S286" s="237"/>
      <c r="T286" s="237"/>
      <c r="U286" s="237"/>
      <c r="V286" s="237"/>
      <c r="W286" s="237"/>
      <c r="X286" s="238"/>
      <c r="AT286" s="239" t="s">
        <v>158</v>
      </c>
      <c r="AU286" s="239" t="s">
        <v>91</v>
      </c>
      <c r="AV286" s="13" t="s">
        <v>91</v>
      </c>
      <c r="AW286" s="13" t="s">
        <v>5</v>
      </c>
      <c r="AX286" s="13" t="s">
        <v>89</v>
      </c>
      <c r="AY286" s="239" t="s">
        <v>149</v>
      </c>
    </row>
    <row r="287" spans="1:65" s="2" customFormat="1" ht="24.2" customHeight="1">
      <c r="A287" s="36"/>
      <c r="B287" s="37"/>
      <c r="C287" s="214" t="s">
        <v>537</v>
      </c>
      <c r="D287" s="214" t="s">
        <v>152</v>
      </c>
      <c r="E287" s="215" t="s">
        <v>538</v>
      </c>
      <c r="F287" s="216" t="s">
        <v>539</v>
      </c>
      <c r="G287" s="217" t="s">
        <v>198</v>
      </c>
      <c r="H287" s="218">
        <v>3</v>
      </c>
      <c r="I287" s="219"/>
      <c r="J287" s="219"/>
      <c r="K287" s="220">
        <f>ROUND(P287*H287,2)</f>
        <v>0</v>
      </c>
      <c r="L287" s="221"/>
      <c r="M287" s="39"/>
      <c r="N287" s="222" t="s">
        <v>1</v>
      </c>
      <c r="O287" s="223" t="s">
        <v>44</v>
      </c>
      <c r="P287" s="224">
        <f>I287+J287</f>
        <v>0</v>
      </c>
      <c r="Q287" s="224">
        <f>ROUND(I287*H287,2)</f>
        <v>0</v>
      </c>
      <c r="R287" s="224">
        <f>ROUND(J287*H287,2)</f>
        <v>0</v>
      </c>
      <c r="S287" s="73"/>
      <c r="T287" s="225">
        <f>S287*H287</f>
        <v>0</v>
      </c>
      <c r="U287" s="225">
        <v>0</v>
      </c>
      <c r="V287" s="225">
        <f>U287*H287</f>
        <v>0</v>
      </c>
      <c r="W287" s="225">
        <v>0.16800000000000001</v>
      </c>
      <c r="X287" s="226">
        <f>W287*H287</f>
        <v>0.504</v>
      </c>
      <c r="Y287" s="36"/>
      <c r="Z287" s="36"/>
      <c r="AA287" s="36"/>
      <c r="AB287" s="36"/>
      <c r="AC287" s="36"/>
      <c r="AD287" s="36"/>
      <c r="AE287" s="36"/>
      <c r="AR287" s="227" t="s">
        <v>168</v>
      </c>
      <c r="AT287" s="227" t="s">
        <v>152</v>
      </c>
      <c r="AU287" s="227" t="s">
        <v>91</v>
      </c>
      <c r="AY287" s="17" t="s">
        <v>149</v>
      </c>
      <c r="BE287" s="117">
        <f>IF(O287="základní",K287,0)</f>
        <v>0</v>
      </c>
      <c r="BF287" s="117">
        <f>IF(O287="snížená",K287,0)</f>
        <v>0</v>
      </c>
      <c r="BG287" s="117">
        <f>IF(O287="zákl. přenesená",K287,0)</f>
        <v>0</v>
      </c>
      <c r="BH287" s="117">
        <f>IF(O287="sníž. přenesená",K287,0)</f>
        <v>0</v>
      </c>
      <c r="BI287" s="117">
        <f>IF(O287="nulová",K287,0)</f>
        <v>0</v>
      </c>
      <c r="BJ287" s="17" t="s">
        <v>89</v>
      </c>
      <c r="BK287" s="117">
        <f>ROUND(P287*H287,2)</f>
        <v>0</v>
      </c>
      <c r="BL287" s="17" t="s">
        <v>168</v>
      </c>
      <c r="BM287" s="227" t="s">
        <v>540</v>
      </c>
    </row>
    <row r="288" spans="1:65" s="2" customFormat="1" ht="16.5" customHeight="1">
      <c r="A288" s="36"/>
      <c r="B288" s="37"/>
      <c r="C288" s="214" t="s">
        <v>541</v>
      </c>
      <c r="D288" s="214" t="s">
        <v>152</v>
      </c>
      <c r="E288" s="215" t="s">
        <v>542</v>
      </c>
      <c r="F288" s="216" t="s">
        <v>543</v>
      </c>
      <c r="G288" s="217" t="s">
        <v>544</v>
      </c>
      <c r="H288" s="218">
        <v>1</v>
      </c>
      <c r="I288" s="219"/>
      <c r="J288" s="219"/>
      <c r="K288" s="220">
        <f>ROUND(P288*H288,2)</f>
        <v>0</v>
      </c>
      <c r="L288" s="221"/>
      <c r="M288" s="39"/>
      <c r="N288" s="222" t="s">
        <v>1</v>
      </c>
      <c r="O288" s="223" t="s">
        <v>44</v>
      </c>
      <c r="P288" s="224">
        <f>I288+J288</f>
        <v>0</v>
      </c>
      <c r="Q288" s="224">
        <f>ROUND(I288*H288,2)</f>
        <v>0</v>
      </c>
      <c r="R288" s="224">
        <f>ROUND(J288*H288,2)</f>
        <v>0</v>
      </c>
      <c r="S288" s="73"/>
      <c r="T288" s="225">
        <f>S288*H288</f>
        <v>0</v>
      </c>
      <c r="U288" s="225">
        <v>0</v>
      </c>
      <c r="V288" s="225">
        <f>U288*H288</f>
        <v>0</v>
      </c>
      <c r="W288" s="225">
        <v>0</v>
      </c>
      <c r="X288" s="226">
        <f>W288*H288</f>
        <v>0</v>
      </c>
      <c r="Y288" s="36"/>
      <c r="Z288" s="36"/>
      <c r="AA288" s="36"/>
      <c r="AB288" s="36"/>
      <c r="AC288" s="36"/>
      <c r="AD288" s="36"/>
      <c r="AE288" s="36"/>
      <c r="AR288" s="227" t="s">
        <v>168</v>
      </c>
      <c r="AT288" s="227" t="s">
        <v>152</v>
      </c>
      <c r="AU288" s="227" t="s">
        <v>91</v>
      </c>
      <c r="AY288" s="17" t="s">
        <v>149</v>
      </c>
      <c r="BE288" s="117">
        <f>IF(O288="základní",K288,0)</f>
        <v>0</v>
      </c>
      <c r="BF288" s="117">
        <f>IF(O288="snížená",K288,0)</f>
        <v>0</v>
      </c>
      <c r="BG288" s="117">
        <f>IF(O288="zákl. přenesená",K288,0)</f>
        <v>0</v>
      </c>
      <c r="BH288" s="117">
        <f>IF(O288="sníž. přenesená",K288,0)</f>
        <v>0</v>
      </c>
      <c r="BI288" s="117">
        <f>IF(O288="nulová",K288,0)</f>
        <v>0</v>
      </c>
      <c r="BJ288" s="17" t="s">
        <v>89</v>
      </c>
      <c r="BK288" s="117">
        <f>ROUND(P288*H288,2)</f>
        <v>0</v>
      </c>
      <c r="BL288" s="17" t="s">
        <v>168</v>
      </c>
      <c r="BM288" s="227" t="s">
        <v>545</v>
      </c>
    </row>
    <row r="289" spans="1:65" s="12" customFormat="1" ht="22.9" customHeight="1">
      <c r="B289" s="197"/>
      <c r="C289" s="198"/>
      <c r="D289" s="199" t="s">
        <v>80</v>
      </c>
      <c r="E289" s="212" t="s">
        <v>546</v>
      </c>
      <c r="F289" s="212" t="s">
        <v>547</v>
      </c>
      <c r="G289" s="198"/>
      <c r="H289" s="198"/>
      <c r="I289" s="201"/>
      <c r="J289" s="201"/>
      <c r="K289" s="213">
        <f>BK289</f>
        <v>0</v>
      </c>
      <c r="L289" s="198"/>
      <c r="M289" s="203"/>
      <c r="N289" s="204"/>
      <c r="O289" s="205"/>
      <c r="P289" s="205"/>
      <c r="Q289" s="206">
        <f>SUM(Q290:Q295)</f>
        <v>0</v>
      </c>
      <c r="R289" s="206">
        <f>SUM(R290:R295)</f>
        <v>0</v>
      </c>
      <c r="S289" s="205"/>
      <c r="T289" s="207">
        <f>SUM(T290:T295)</f>
        <v>0</v>
      </c>
      <c r="U289" s="205"/>
      <c r="V289" s="207">
        <f>SUM(V290:V295)</f>
        <v>0</v>
      </c>
      <c r="W289" s="205"/>
      <c r="X289" s="208">
        <f>SUM(X290:X295)</f>
        <v>0</v>
      </c>
      <c r="AR289" s="209" t="s">
        <v>89</v>
      </c>
      <c r="AT289" s="210" t="s">
        <v>80</v>
      </c>
      <c r="AU289" s="210" t="s">
        <v>89</v>
      </c>
      <c r="AY289" s="209" t="s">
        <v>149</v>
      </c>
      <c r="BK289" s="211">
        <f>SUM(BK290:BK295)</f>
        <v>0</v>
      </c>
    </row>
    <row r="290" spans="1:65" s="2" customFormat="1" ht="24.2" customHeight="1">
      <c r="A290" s="36"/>
      <c r="B290" s="37"/>
      <c r="C290" s="214" t="s">
        <v>548</v>
      </c>
      <c r="D290" s="214" t="s">
        <v>152</v>
      </c>
      <c r="E290" s="215" t="s">
        <v>549</v>
      </c>
      <c r="F290" s="216" t="s">
        <v>550</v>
      </c>
      <c r="G290" s="217" t="s">
        <v>188</v>
      </c>
      <c r="H290" s="218">
        <v>18.029</v>
      </c>
      <c r="I290" s="219"/>
      <c r="J290" s="219"/>
      <c r="K290" s="220">
        <f>ROUND(P290*H290,2)</f>
        <v>0</v>
      </c>
      <c r="L290" s="221"/>
      <c r="M290" s="39"/>
      <c r="N290" s="222" t="s">
        <v>1</v>
      </c>
      <c r="O290" s="223" t="s">
        <v>44</v>
      </c>
      <c r="P290" s="224">
        <f>I290+J290</f>
        <v>0</v>
      </c>
      <c r="Q290" s="224">
        <f>ROUND(I290*H290,2)</f>
        <v>0</v>
      </c>
      <c r="R290" s="224">
        <f>ROUND(J290*H290,2)</f>
        <v>0</v>
      </c>
      <c r="S290" s="73"/>
      <c r="T290" s="225">
        <f>S290*H290</f>
        <v>0</v>
      </c>
      <c r="U290" s="225">
        <v>0</v>
      </c>
      <c r="V290" s="225">
        <f>U290*H290</f>
        <v>0</v>
      </c>
      <c r="W290" s="225">
        <v>0</v>
      </c>
      <c r="X290" s="226">
        <f>W290*H290</f>
        <v>0</v>
      </c>
      <c r="Y290" s="36"/>
      <c r="Z290" s="36"/>
      <c r="AA290" s="36"/>
      <c r="AB290" s="36"/>
      <c r="AC290" s="36"/>
      <c r="AD290" s="36"/>
      <c r="AE290" s="36"/>
      <c r="AR290" s="227" t="s">
        <v>168</v>
      </c>
      <c r="AT290" s="227" t="s">
        <v>152</v>
      </c>
      <c r="AU290" s="227" t="s">
        <v>91</v>
      </c>
      <c r="AY290" s="17" t="s">
        <v>149</v>
      </c>
      <c r="BE290" s="117">
        <f>IF(O290="základní",K290,0)</f>
        <v>0</v>
      </c>
      <c r="BF290" s="117">
        <f>IF(O290="snížená",K290,0)</f>
        <v>0</v>
      </c>
      <c r="BG290" s="117">
        <f>IF(O290="zákl. přenesená",K290,0)</f>
        <v>0</v>
      </c>
      <c r="BH290" s="117">
        <f>IF(O290="sníž. přenesená",K290,0)</f>
        <v>0</v>
      </c>
      <c r="BI290" s="117">
        <f>IF(O290="nulová",K290,0)</f>
        <v>0</v>
      </c>
      <c r="BJ290" s="17" t="s">
        <v>89</v>
      </c>
      <c r="BK290" s="117">
        <f>ROUND(P290*H290,2)</f>
        <v>0</v>
      </c>
      <c r="BL290" s="17" t="s">
        <v>168</v>
      </c>
      <c r="BM290" s="227" t="s">
        <v>551</v>
      </c>
    </row>
    <row r="291" spans="1:65" s="2" customFormat="1" ht="16.5" customHeight="1">
      <c r="A291" s="36"/>
      <c r="B291" s="37"/>
      <c r="C291" s="214" t="s">
        <v>552</v>
      </c>
      <c r="D291" s="214" t="s">
        <v>152</v>
      </c>
      <c r="E291" s="215" t="s">
        <v>553</v>
      </c>
      <c r="F291" s="216" t="s">
        <v>554</v>
      </c>
      <c r="G291" s="217" t="s">
        <v>188</v>
      </c>
      <c r="H291" s="218">
        <v>18.029</v>
      </c>
      <c r="I291" s="219"/>
      <c r="J291" s="219"/>
      <c r="K291" s="220">
        <f>ROUND(P291*H291,2)</f>
        <v>0</v>
      </c>
      <c r="L291" s="221"/>
      <c r="M291" s="39"/>
      <c r="N291" s="222" t="s">
        <v>1</v>
      </c>
      <c r="O291" s="223" t="s">
        <v>44</v>
      </c>
      <c r="P291" s="224">
        <f>I291+J291</f>
        <v>0</v>
      </c>
      <c r="Q291" s="224">
        <f>ROUND(I291*H291,2)</f>
        <v>0</v>
      </c>
      <c r="R291" s="224">
        <f>ROUND(J291*H291,2)</f>
        <v>0</v>
      </c>
      <c r="S291" s="73"/>
      <c r="T291" s="225">
        <f>S291*H291</f>
        <v>0</v>
      </c>
      <c r="U291" s="225">
        <v>0</v>
      </c>
      <c r="V291" s="225">
        <f>U291*H291</f>
        <v>0</v>
      </c>
      <c r="W291" s="225">
        <v>0</v>
      </c>
      <c r="X291" s="226">
        <f>W291*H291</f>
        <v>0</v>
      </c>
      <c r="Y291" s="36"/>
      <c r="Z291" s="36"/>
      <c r="AA291" s="36"/>
      <c r="AB291" s="36"/>
      <c r="AC291" s="36"/>
      <c r="AD291" s="36"/>
      <c r="AE291" s="36"/>
      <c r="AR291" s="227" t="s">
        <v>168</v>
      </c>
      <c r="AT291" s="227" t="s">
        <v>152</v>
      </c>
      <c r="AU291" s="227" t="s">
        <v>91</v>
      </c>
      <c r="AY291" s="17" t="s">
        <v>149</v>
      </c>
      <c r="BE291" s="117">
        <f>IF(O291="základní",K291,0)</f>
        <v>0</v>
      </c>
      <c r="BF291" s="117">
        <f>IF(O291="snížená",K291,0)</f>
        <v>0</v>
      </c>
      <c r="BG291" s="117">
        <f>IF(O291="zákl. přenesená",K291,0)</f>
        <v>0</v>
      </c>
      <c r="BH291" s="117">
        <f>IF(O291="sníž. přenesená",K291,0)</f>
        <v>0</v>
      </c>
      <c r="BI291" s="117">
        <f>IF(O291="nulová",K291,0)</f>
        <v>0</v>
      </c>
      <c r="BJ291" s="17" t="s">
        <v>89</v>
      </c>
      <c r="BK291" s="117">
        <f>ROUND(P291*H291,2)</f>
        <v>0</v>
      </c>
      <c r="BL291" s="17" t="s">
        <v>168</v>
      </c>
      <c r="BM291" s="227" t="s">
        <v>555</v>
      </c>
    </row>
    <row r="292" spans="1:65" s="2" customFormat="1" ht="24.2" customHeight="1">
      <c r="A292" s="36"/>
      <c r="B292" s="37"/>
      <c r="C292" s="214" t="s">
        <v>556</v>
      </c>
      <c r="D292" s="214" t="s">
        <v>152</v>
      </c>
      <c r="E292" s="215" t="s">
        <v>557</v>
      </c>
      <c r="F292" s="216" t="s">
        <v>558</v>
      </c>
      <c r="G292" s="217" t="s">
        <v>188</v>
      </c>
      <c r="H292" s="218">
        <v>18.029</v>
      </c>
      <c r="I292" s="219"/>
      <c r="J292" s="219"/>
      <c r="K292" s="220">
        <f>ROUND(P292*H292,2)</f>
        <v>0</v>
      </c>
      <c r="L292" s="221"/>
      <c r="M292" s="39"/>
      <c r="N292" s="222" t="s">
        <v>1</v>
      </c>
      <c r="O292" s="223" t="s">
        <v>44</v>
      </c>
      <c r="P292" s="224">
        <f>I292+J292</f>
        <v>0</v>
      </c>
      <c r="Q292" s="224">
        <f>ROUND(I292*H292,2)</f>
        <v>0</v>
      </c>
      <c r="R292" s="224">
        <f>ROUND(J292*H292,2)</f>
        <v>0</v>
      </c>
      <c r="S292" s="73"/>
      <c r="T292" s="225">
        <f>S292*H292</f>
        <v>0</v>
      </c>
      <c r="U292" s="225">
        <v>0</v>
      </c>
      <c r="V292" s="225">
        <f>U292*H292</f>
        <v>0</v>
      </c>
      <c r="W292" s="225">
        <v>0</v>
      </c>
      <c r="X292" s="226">
        <f>W292*H292</f>
        <v>0</v>
      </c>
      <c r="Y292" s="36"/>
      <c r="Z292" s="36"/>
      <c r="AA292" s="36"/>
      <c r="AB292" s="36"/>
      <c r="AC292" s="36"/>
      <c r="AD292" s="36"/>
      <c r="AE292" s="36"/>
      <c r="AR292" s="227" t="s">
        <v>168</v>
      </c>
      <c r="AT292" s="227" t="s">
        <v>152</v>
      </c>
      <c r="AU292" s="227" t="s">
        <v>91</v>
      </c>
      <c r="AY292" s="17" t="s">
        <v>149</v>
      </c>
      <c r="BE292" s="117">
        <f>IF(O292="základní",K292,0)</f>
        <v>0</v>
      </c>
      <c r="BF292" s="117">
        <f>IF(O292="snížená",K292,0)</f>
        <v>0</v>
      </c>
      <c r="BG292" s="117">
        <f>IF(O292="zákl. přenesená",K292,0)</f>
        <v>0</v>
      </c>
      <c r="BH292" s="117">
        <f>IF(O292="sníž. přenesená",K292,0)</f>
        <v>0</v>
      </c>
      <c r="BI292" s="117">
        <f>IF(O292="nulová",K292,0)</f>
        <v>0</v>
      </c>
      <c r="BJ292" s="17" t="s">
        <v>89</v>
      </c>
      <c r="BK292" s="117">
        <f>ROUND(P292*H292,2)</f>
        <v>0</v>
      </c>
      <c r="BL292" s="17" t="s">
        <v>168</v>
      </c>
      <c r="BM292" s="227" t="s">
        <v>559</v>
      </c>
    </row>
    <row r="293" spans="1:65" s="2" customFormat="1" ht="33" customHeight="1">
      <c r="A293" s="36"/>
      <c r="B293" s="37"/>
      <c r="C293" s="214" t="s">
        <v>560</v>
      </c>
      <c r="D293" s="214" t="s">
        <v>152</v>
      </c>
      <c r="E293" s="215" t="s">
        <v>561</v>
      </c>
      <c r="F293" s="216" t="s">
        <v>562</v>
      </c>
      <c r="G293" s="217" t="s">
        <v>188</v>
      </c>
      <c r="H293" s="218">
        <v>18.029</v>
      </c>
      <c r="I293" s="219"/>
      <c r="J293" s="219"/>
      <c r="K293" s="220">
        <f>ROUND(P293*H293,2)</f>
        <v>0</v>
      </c>
      <c r="L293" s="221"/>
      <c r="M293" s="39"/>
      <c r="N293" s="222" t="s">
        <v>1</v>
      </c>
      <c r="O293" s="223" t="s">
        <v>44</v>
      </c>
      <c r="P293" s="224">
        <f>I293+J293</f>
        <v>0</v>
      </c>
      <c r="Q293" s="224">
        <f>ROUND(I293*H293,2)</f>
        <v>0</v>
      </c>
      <c r="R293" s="224">
        <f>ROUND(J293*H293,2)</f>
        <v>0</v>
      </c>
      <c r="S293" s="73"/>
      <c r="T293" s="225">
        <f>S293*H293</f>
        <v>0</v>
      </c>
      <c r="U293" s="225">
        <v>0</v>
      </c>
      <c r="V293" s="225">
        <f>U293*H293</f>
        <v>0</v>
      </c>
      <c r="W293" s="225">
        <v>0</v>
      </c>
      <c r="X293" s="226">
        <f>W293*H293</f>
        <v>0</v>
      </c>
      <c r="Y293" s="36"/>
      <c r="Z293" s="36"/>
      <c r="AA293" s="36"/>
      <c r="AB293" s="36"/>
      <c r="AC293" s="36"/>
      <c r="AD293" s="36"/>
      <c r="AE293" s="36"/>
      <c r="AR293" s="227" t="s">
        <v>168</v>
      </c>
      <c r="AT293" s="227" t="s">
        <v>152</v>
      </c>
      <c r="AU293" s="227" t="s">
        <v>91</v>
      </c>
      <c r="AY293" s="17" t="s">
        <v>149</v>
      </c>
      <c r="BE293" s="117">
        <f>IF(O293="základní",K293,0)</f>
        <v>0</v>
      </c>
      <c r="BF293" s="117">
        <f>IF(O293="snížená",K293,0)</f>
        <v>0</v>
      </c>
      <c r="BG293" s="117">
        <f>IF(O293="zákl. přenesená",K293,0)</f>
        <v>0</v>
      </c>
      <c r="BH293" s="117">
        <f>IF(O293="sníž. přenesená",K293,0)</f>
        <v>0</v>
      </c>
      <c r="BI293" s="117">
        <f>IF(O293="nulová",K293,0)</f>
        <v>0</v>
      </c>
      <c r="BJ293" s="17" t="s">
        <v>89</v>
      </c>
      <c r="BK293" s="117">
        <f>ROUND(P293*H293,2)</f>
        <v>0</v>
      </c>
      <c r="BL293" s="17" t="s">
        <v>168</v>
      </c>
      <c r="BM293" s="227" t="s">
        <v>563</v>
      </c>
    </row>
    <row r="294" spans="1:65" s="2" customFormat="1" ht="24.2" customHeight="1">
      <c r="A294" s="36"/>
      <c r="B294" s="37"/>
      <c r="C294" s="214" t="s">
        <v>564</v>
      </c>
      <c r="D294" s="214" t="s">
        <v>152</v>
      </c>
      <c r="E294" s="215" t="s">
        <v>565</v>
      </c>
      <c r="F294" s="216" t="s">
        <v>566</v>
      </c>
      <c r="G294" s="217" t="s">
        <v>188</v>
      </c>
      <c r="H294" s="218">
        <v>27.800999999999998</v>
      </c>
      <c r="I294" s="219"/>
      <c r="J294" s="219"/>
      <c r="K294" s="220">
        <f>ROUND(P294*H294,2)</f>
        <v>0</v>
      </c>
      <c r="L294" s="221"/>
      <c r="M294" s="39"/>
      <c r="N294" s="222" t="s">
        <v>1</v>
      </c>
      <c r="O294" s="223" t="s">
        <v>44</v>
      </c>
      <c r="P294" s="224">
        <f>I294+J294</f>
        <v>0</v>
      </c>
      <c r="Q294" s="224">
        <f>ROUND(I294*H294,2)</f>
        <v>0</v>
      </c>
      <c r="R294" s="224">
        <f>ROUND(J294*H294,2)</f>
        <v>0</v>
      </c>
      <c r="S294" s="73"/>
      <c r="T294" s="225">
        <f>S294*H294</f>
        <v>0</v>
      </c>
      <c r="U294" s="225">
        <v>0</v>
      </c>
      <c r="V294" s="225">
        <f>U294*H294</f>
        <v>0</v>
      </c>
      <c r="W294" s="225">
        <v>0</v>
      </c>
      <c r="X294" s="226">
        <f>W294*H294</f>
        <v>0</v>
      </c>
      <c r="Y294" s="36"/>
      <c r="Z294" s="36"/>
      <c r="AA294" s="36"/>
      <c r="AB294" s="36"/>
      <c r="AC294" s="36"/>
      <c r="AD294" s="36"/>
      <c r="AE294" s="36"/>
      <c r="AR294" s="227" t="s">
        <v>168</v>
      </c>
      <c r="AT294" s="227" t="s">
        <v>152</v>
      </c>
      <c r="AU294" s="227" t="s">
        <v>91</v>
      </c>
      <c r="AY294" s="17" t="s">
        <v>149</v>
      </c>
      <c r="BE294" s="117">
        <f>IF(O294="základní",K294,0)</f>
        <v>0</v>
      </c>
      <c r="BF294" s="117">
        <f>IF(O294="snížená",K294,0)</f>
        <v>0</v>
      </c>
      <c r="BG294" s="117">
        <f>IF(O294="zákl. přenesená",K294,0)</f>
        <v>0</v>
      </c>
      <c r="BH294" s="117">
        <f>IF(O294="sníž. přenesená",K294,0)</f>
        <v>0</v>
      </c>
      <c r="BI294" s="117">
        <f>IF(O294="nulová",K294,0)</f>
        <v>0</v>
      </c>
      <c r="BJ294" s="17" t="s">
        <v>89</v>
      </c>
      <c r="BK294" s="117">
        <f>ROUND(P294*H294,2)</f>
        <v>0</v>
      </c>
      <c r="BL294" s="17" t="s">
        <v>168</v>
      </c>
      <c r="BM294" s="227" t="s">
        <v>567</v>
      </c>
    </row>
    <row r="295" spans="1:65" s="13" customFormat="1" ht="11.25">
      <c r="B295" s="228"/>
      <c r="C295" s="229"/>
      <c r="D295" s="230" t="s">
        <v>158</v>
      </c>
      <c r="E295" s="231" t="s">
        <v>1</v>
      </c>
      <c r="F295" s="232" t="s">
        <v>568</v>
      </c>
      <c r="G295" s="229"/>
      <c r="H295" s="233">
        <v>27.800999999999998</v>
      </c>
      <c r="I295" s="234"/>
      <c r="J295" s="234"/>
      <c r="K295" s="229"/>
      <c r="L295" s="229"/>
      <c r="M295" s="235"/>
      <c r="N295" s="236"/>
      <c r="O295" s="237"/>
      <c r="P295" s="237"/>
      <c r="Q295" s="237"/>
      <c r="R295" s="237"/>
      <c r="S295" s="237"/>
      <c r="T295" s="237"/>
      <c r="U295" s="237"/>
      <c r="V295" s="237"/>
      <c r="W295" s="237"/>
      <c r="X295" s="238"/>
      <c r="AT295" s="239" t="s">
        <v>158</v>
      </c>
      <c r="AU295" s="239" t="s">
        <v>91</v>
      </c>
      <c r="AV295" s="13" t="s">
        <v>91</v>
      </c>
      <c r="AW295" s="13" t="s">
        <v>5</v>
      </c>
      <c r="AX295" s="13" t="s">
        <v>89</v>
      </c>
      <c r="AY295" s="239" t="s">
        <v>149</v>
      </c>
    </row>
    <row r="296" spans="1:65" s="12" customFormat="1" ht="22.9" customHeight="1">
      <c r="B296" s="197"/>
      <c r="C296" s="198"/>
      <c r="D296" s="199" t="s">
        <v>80</v>
      </c>
      <c r="E296" s="212" t="s">
        <v>569</v>
      </c>
      <c r="F296" s="212" t="s">
        <v>570</v>
      </c>
      <c r="G296" s="198"/>
      <c r="H296" s="198"/>
      <c r="I296" s="201"/>
      <c r="J296" s="201"/>
      <c r="K296" s="213">
        <f>BK296</f>
        <v>0</v>
      </c>
      <c r="L296" s="198"/>
      <c r="M296" s="203"/>
      <c r="N296" s="204"/>
      <c r="O296" s="205"/>
      <c r="P296" s="205"/>
      <c r="Q296" s="206">
        <f>Q297</f>
        <v>0</v>
      </c>
      <c r="R296" s="206">
        <f>R297</f>
        <v>0</v>
      </c>
      <c r="S296" s="205"/>
      <c r="T296" s="207">
        <f>T297</f>
        <v>0</v>
      </c>
      <c r="U296" s="205"/>
      <c r="V296" s="207">
        <f>V297</f>
        <v>0</v>
      </c>
      <c r="W296" s="205"/>
      <c r="X296" s="208">
        <f>X297</f>
        <v>0</v>
      </c>
      <c r="AR296" s="209" t="s">
        <v>89</v>
      </c>
      <c r="AT296" s="210" t="s">
        <v>80</v>
      </c>
      <c r="AU296" s="210" t="s">
        <v>89</v>
      </c>
      <c r="AY296" s="209" t="s">
        <v>149</v>
      </c>
      <c r="BK296" s="211">
        <f>BK297</f>
        <v>0</v>
      </c>
    </row>
    <row r="297" spans="1:65" s="2" customFormat="1" ht="24.2" customHeight="1">
      <c r="A297" s="36"/>
      <c r="B297" s="37"/>
      <c r="C297" s="214" t="s">
        <v>571</v>
      </c>
      <c r="D297" s="214" t="s">
        <v>152</v>
      </c>
      <c r="E297" s="215" t="s">
        <v>572</v>
      </c>
      <c r="F297" s="216" t="s">
        <v>573</v>
      </c>
      <c r="G297" s="217" t="s">
        <v>188</v>
      </c>
      <c r="H297" s="218">
        <v>71.037999999999997</v>
      </c>
      <c r="I297" s="219"/>
      <c r="J297" s="219"/>
      <c r="K297" s="220">
        <f>ROUND(P297*H297,2)</f>
        <v>0</v>
      </c>
      <c r="L297" s="221"/>
      <c r="M297" s="39"/>
      <c r="N297" s="222" t="s">
        <v>1</v>
      </c>
      <c r="O297" s="223" t="s">
        <v>44</v>
      </c>
      <c r="P297" s="224">
        <f>I297+J297</f>
        <v>0</v>
      </c>
      <c r="Q297" s="224">
        <f>ROUND(I297*H297,2)</f>
        <v>0</v>
      </c>
      <c r="R297" s="224">
        <f>ROUND(J297*H297,2)</f>
        <v>0</v>
      </c>
      <c r="S297" s="73"/>
      <c r="T297" s="225">
        <f>S297*H297</f>
        <v>0</v>
      </c>
      <c r="U297" s="225">
        <v>0</v>
      </c>
      <c r="V297" s="225">
        <f>U297*H297</f>
        <v>0</v>
      </c>
      <c r="W297" s="225">
        <v>0</v>
      </c>
      <c r="X297" s="226">
        <f>W297*H297</f>
        <v>0</v>
      </c>
      <c r="Y297" s="36"/>
      <c r="Z297" s="36"/>
      <c r="AA297" s="36"/>
      <c r="AB297" s="36"/>
      <c r="AC297" s="36"/>
      <c r="AD297" s="36"/>
      <c r="AE297" s="36"/>
      <c r="AR297" s="227" t="s">
        <v>168</v>
      </c>
      <c r="AT297" s="227" t="s">
        <v>152</v>
      </c>
      <c r="AU297" s="227" t="s">
        <v>91</v>
      </c>
      <c r="AY297" s="17" t="s">
        <v>149</v>
      </c>
      <c r="BE297" s="117">
        <f>IF(O297="základní",K297,0)</f>
        <v>0</v>
      </c>
      <c r="BF297" s="117">
        <f>IF(O297="snížená",K297,0)</f>
        <v>0</v>
      </c>
      <c r="BG297" s="117">
        <f>IF(O297="zákl. přenesená",K297,0)</f>
        <v>0</v>
      </c>
      <c r="BH297" s="117">
        <f>IF(O297="sníž. přenesená",K297,0)</f>
        <v>0</v>
      </c>
      <c r="BI297" s="117">
        <f>IF(O297="nulová",K297,0)</f>
        <v>0</v>
      </c>
      <c r="BJ297" s="17" t="s">
        <v>89</v>
      </c>
      <c r="BK297" s="117">
        <f>ROUND(P297*H297,2)</f>
        <v>0</v>
      </c>
      <c r="BL297" s="17" t="s">
        <v>168</v>
      </c>
      <c r="BM297" s="227" t="s">
        <v>574</v>
      </c>
    </row>
    <row r="298" spans="1:65" s="12" customFormat="1" ht="25.9" customHeight="1">
      <c r="B298" s="197"/>
      <c r="C298" s="198"/>
      <c r="D298" s="199" t="s">
        <v>80</v>
      </c>
      <c r="E298" s="200" t="s">
        <v>169</v>
      </c>
      <c r="F298" s="200" t="s">
        <v>280</v>
      </c>
      <c r="G298" s="198"/>
      <c r="H298" s="198"/>
      <c r="I298" s="201"/>
      <c r="J298" s="201"/>
      <c r="K298" s="202">
        <f>BK298</f>
        <v>0</v>
      </c>
      <c r="L298" s="198"/>
      <c r="M298" s="203"/>
      <c r="N298" s="204"/>
      <c r="O298" s="205"/>
      <c r="P298" s="205"/>
      <c r="Q298" s="206">
        <f>Q299</f>
        <v>0</v>
      </c>
      <c r="R298" s="206">
        <f>R299</f>
        <v>0</v>
      </c>
      <c r="S298" s="205"/>
      <c r="T298" s="207">
        <f>T299</f>
        <v>0</v>
      </c>
      <c r="U298" s="205"/>
      <c r="V298" s="207">
        <f>V299</f>
        <v>0.6</v>
      </c>
      <c r="W298" s="205"/>
      <c r="X298" s="208">
        <f>X299</f>
        <v>0</v>
      </c>
      <c r="AR298" s="209" t="s">
        <v>163</v>
      </c>
      <c r="AT298" s="210" t="s">
        <v>80</v>
      </c>
      <c r="AU298" s="210" t="s">
        <v>81</v>
      </c>
      <c r="AY298" s="209" t="s">
        <v>149</v>
      </c>
      <c r="BK298" s="211">
        <f>BK299</f>
        <v>0</v>
      </c>
    </row>
    <row r="299" spans="1:65" s="12" customFormat="1" ht="22.9" customHeight="1">
      <c r="B299" s="197"/>
      <c r="C299" s="198"/>
      <c r="D299" s="199" t="s">
        <v>80</v>
      </c>
      <c r="E299" s="212" t="s">
        <v>575</v>
      </c>
      <c r="F299" s="212" t="s">
        <v>576</v>
      </c>
      <c r="G299" s="198"/>
      <c r="H299" s="198"/>
      <c r="I299" s="201"/>
      <c r="J299" s="201"/>
      <c r="K299" s="213">
        <f>BK299</f>
        <v>0</v>
      </c>
      <c r="L299" s="198"/>
      <c r="M299" s="203"/>
      <c r="N299" s="204"/>
      <c r="O299" s="205"/>
      <c r="P299" s="205"/>
      <c r="Q299" s="206">
        <f>SUM(Q300:Q301)</f>
        <v>0</v>
      </c>
      <c r="R299" s="206">
        <f>SUM(R300:R301)</f>
        <v>0</v>
      </c>
      <c r="S299" s="205"/>
      <c r="T299" s="207">
        <f>SUM(T300:T301)</f>
        <v>0</v>
      </c>
      <c r="U299" s="205"/>
      <c r="V299" s="207">
        <f>SUM(V300:V301)</f>
        <v>0.6</v>
      </c>
      <c r="W299" s="205"/>
      <c r="X299" s="208">
        <f>SUM(X300:X301)</f>
        <v>0</v>
      </c>
      <c r="AR299" s="209" t="s">
        <v>163</v>
      </c>
      <c r="AT299" s="210" t="s">
        <v>80</v>
      </c>
      <c r="AU299" s="210" t="s">
        <v>89</v>
      </c>
      <c r="AY299" s="209" t="s">
        <v>149</v>
      </c>
      <c r="BK299" s="211">
        <f>SUM(BK300:BK301)</f>
        <v>0</v>
      </c>
    </row>
    <row r="300" spans="1:65" s="2" customFormat="1" ht="37.9" customHeight="1">
      <c r="A300" s="36"/>
      <c r="B300" s="37"/>
      <c r="C300" s="214" t="s">
        <v>577</v>
      </c>
      <c r="D300" s="214" t="s">
        <v>152</v>
      </c>
      <c r="E300" s="215" t="s">
        <v>578</v>
      </c>
      <c r="F300" s="216" t="s">
        <v>579</v>
      </c>
      <c r="G300" s="217" t="s">
        <v>155</v>
      </c>
      <c r="H300" s="218">
        <v>10</v>
      </c>
      <c r="I300" s="219"/>
      <c r="J300" s="219"/>
      <c r="K300" s="220">
        <f>ROUND(P300*H300,2)</f>
        <v>0</v>
      </c>
      <c r="L300" s="221"/>
      <c r="M300" s="39"/>
      <c r="N300" s="222" t="s">
        <v>1</v>
      </c>
      <c r="O300" s="223" t="s">
        <v>44</v>
      </c>
      <c r="P300" s="224">
        <f>I300+J300</f>
        <v>0</v>
      </c>
      <c r="Q300" s="224">
        <f>ROUND(I300*H300,2)</f>
        <v>0</v>
      </c>
      <c r="R300" s="224">
        <f>ROUND(J300*H300,2)</f>
        <v>0</v>
      </c>
      <c r="S300" s="73"/>
      <c r="T300" s="225">
        <f>S300*H300</f>
        <v>0</v>
      </c>
      <c r="U300" s="225">
        <v>0</v>
      </c>
      <c r="V300" s="225">
        <f>U300*H300</f>
        <v>0</v>
      </c>
      <c r="W300" s="225">
        <v>0</v>
      </c>
      <c r="X300" s="226">
        <f>W300*H300</f>
        <v>0</v>
      </c>
      <c r="Y300" s="36"/>
      <c r="Z300" s="36"/>
      <c r="AA300" s="36"/>
      <c r="AB300" s="36"/>
      <c r="AC300" s="36"/>
      <c r="AD300" s="36"/>
      <c r="AE300" s="36"/>
      <c r="AR300" s="227" t="s">
        <v>580</v>
      </c>
      <c r="AT300" s="227" t="s">
        <v>152</v>
      </c>
      <c r="AU300" s="227" t="s">
        <v>91</v>
      </c>
      <c r="AY300" s="17" t="s">
        <v>149</v>
      </c>
      <c r="BE300" s="117">
        <f>IF(O300="základní",K300,0)</f>
        <v>0</v>
      </c>
      <c r="BF300" s="117">
        <f>IF(O300="snížená",K300,0)</f>
        <v>0</v>
      </c>
      <c r="BG300" s="117">
        <f>IF(O300="zákl. přenesená",K300,0)</f>
        <v>0</v>
      </c>
      <c r="BH300" s="117">
        <f>IF(O300="sníž. přenesená",K300,0)</f>
        <v>0</v>
      </c>
      <c r="BI300" s="117">
        <f>IF(O300="nulová",K300,0)</f>
        <v>0</v>
      </c>
      <c r="BJ300" s="17" t="s">
        <v>89</v>
      </c>
      <c r="BK300" s="117">
        <f>ROUND(P300*H300,2)</f>
        <v>0</v>
      </c>
      <c r="BL300" s="17" t="s">
        <v>580</v>
      </c>
      <c r="BM300" s="227" t="s">
        <v>581</v>
      </c>
    </row>
    <row r="301" spans="1:65" s="2" customFormat="1" ht="24.2" customHeight="1">
      <c r="A301" s="36"/>
      <c r="B301" s="37"/>
      <c r="C301" s="240" t="s">
        <v>582</v>
      </c>
      <c r="D301" s="240" t="s">
        <v>169</v>
      </c>
      <c r="E301" s="241" t="s">
        <v>583</v>
      </c>
      <c r="F301" s="242" t="s">
        <v>584</v>
      </c>
      <c r="G301" s="243" t="s">
        <v>155</v>
      </c>
      <c r="H301" s="244">
        <v>10</v>
      </c>
      <c r="I301" s="245"/>
      <c r="J301" s="246"/>
      <c r="K301" s="247">
        <f>ROUND(P301*H301,2)</f>
        <v>0</v>
      </c>
      <c r="L301" s="246"/>
      <c r="M301" s="248"/>
      <c r="N301" s="276" t="s">
        <v>1</v>
      </c>
      <c r="O301" s="277" t="s">
        <v>44</v>
      </c>
      <c r="P301" s="278">
        <f>I301+J301</f>
        <v>0</v>
      </c>
      <c r="Q301" s="278">
        <f>ROUND(I301*H301,2)</f>
        <v>0</v>
      </c>
      <c r="R301" s="278">
        <f>ROUND(J301*H301,2)</f>
        <v>0</v>
      </c>
      <c r="S301" s="279"/>
      <c r="T301" s="280">
        <f>S301*H301</f>
        <v>0</v>
      </c>
      <c r="U301" s="280">
        <v>0.06</v>
      </c>
      <c r="V301" s="280">
        <f>U301*H301</f>
        <v>0.6</v>
      </c>
      <c r="W301" s="280">
        <v>0</v>
      </c>
      <c r="X301" s="281">
        <f>W301*H301</f>
        <v>0</v>
      </c>
      <c r="Y301" s="36"/>
      <c r="Z301" s="36"/>
      <c r="AA301" s="36"/>
      <c r="AB301" s="36"/>
      <c r="AC301" s="36"/>
      <c r="AD301" s="36"/>
      <c r="AE301" s="36"/>
      <c r="AR301" s="227" t="s">
        <v>585</v>
      </c>
      <c r="AT301" s="227" t="s">
        <v>169</v>
      </c>
      <c r="AU301" s="227" t="s">
        <v>91</v>
      </c>
      <c r="AY301" s="17" t="s">
        <v>149</v>
      </c>
      <c r="BE301" s="117">
        <f>IF(O301="základní",K301,0)</f>
        <v>0</v>
      </c>
      <c r="BF301" s="117">
        <f>IF(O301="snížená",K301,0)</f>
        <v>0</v>
      </c>
      <c r="BG301" s="117">
        <f>IF(O301="zákl. přenesená",K301,0)</f>
        <v>0</v>
      </c>
      <c r="BH301" s="117">
        <f>IF(O301="sníž. přenesená",K301,0)</f>
        <v>0</v>
      </c>
      <c r="BI301" s="117">
        <f>IF(O301="nulová",K301,0)</f>
        <v>0</v>
      </c>
      <c r="BJ301" s="17" t="s">
        <v>89</v>
      </c>
      <c r="BK301" s="117">
        <f>ROUND(P301*H301,2)</f>
        <v>0</v>
      </c>
      <c r="BL301" s="17" t="s">
        <v>585</v>
      </c>
      <c r="BM301" s="227" t="s">
        <v>586</v>
      </c>
    </row>
    <row r="302" spans="1:65" s="2" customFormat="1" ht="6.95" customHeight="1">
      <c r="A302" s="36"/>
      <c r="B302" s="56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39"/>
      <c r="N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</row>
  </sheetData>
  <sheetProtection algorithmName="SHA-512" hashValue="Pq0DdbDF20gvqI8aN0n6VxWcWOQQfb9e9pK12oHUA0AAJtIfDCXvsL1LL9eUVyb3n0KCEEP+Cf41ASFm7f+jAg==" saltValue="LCKVuYbDDw3IYcUvzQ7rStxizvoJqfQtbVsQ1D7Pb5v9H8q8oghcW9zYDs8svFglnVBCF3X5qwgos9NJu5Kz3Q==" spinCount="100000" sheet="1" objects="1" scenarios="1" formatColumns="0" formatRows="0" autoFilter="0"/>
  <autoFilter ref="C136:L301"/>
  <mergeCells count="14">
    <mergeCell ref="D115:F115"/>
    <mergeCell ref="E127:H127"/>
    <mergeCell ref="E129:H129"/>
    <mergeCell ref="M2:Z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2023-01-1 - SO-01 Schody-...</vt:lpstr>
      <vt:lpstr>2023-01-2 - SO-02 Opěrné ...</vt:lpstr>
      <vt:lpstr>'2023-01-1 - SO-01 Schody-...'!Názvy_tisku</vt:lpstr>
      <vt:lpstr>'2023-01-2 - SO-02 Opěrné ...'!Názvy_tisku</vt:lpstr>
      <vt:lpstr>'Rekapitulace stavby'!Názvy_tisku</vt:lpstr>
      <vt:lpstr>'2023-01-1 - SO-01 Schody-...'!Oblast_tisku</vt:lpstr>
      <vt:lpstr>'2023-01-2 - SO-02 Opěrné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SMOLOVA-PC\Ivana Smolová</dc:creator>
  <cp:lastModifiedBy>Sobek Jaromír</cp:lastModifiedBy>
  <dcterms:created xsi:type="dcterms:W3CDTF">2023-08-05T16:36:35Z</dcterms:created>
  <dcterms:modified xsi:type="dcterms:W3CDTF">2023-09-22T10:40:55Z</dcterms:modified>
</cp:coreProperties>
</file>