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IA 2018\Brány LES\Lanskroun_brany_rozopcet_134147\"/>
    </mc:Choice>
  </mc:AlternateContent>
  <bookViews>
    <workbookView xWindow="0" yWindow="0" windowWidth="28800" windowHeight="12435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Pol'!$A$1:$V$62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10" i="12" l="1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6" i="12"/>
  <c r="F27" i="12"/>
  <c r="F28" i="12"/>
  <c r="F29" i="12"/>
  <c r="F30" i="12"/>
  <c r="F31" i="12"/>
  <c r="F32" i="12"/>
  <c r="F33" i="12"/>
  <c r="F34" i="12"/>
  <c r="F35" i="12"/>
  <c r="F37" i="12"/>
  <c r="F38" i="12"/>
  <c r="F40" i="12"/>
  <c r="F41" i="12"/>
  <c r="F43" i="12"/>
  <c r="F44" i="12"/>
  <c r="F45" i="12"/>
  <c r="F47" i="12"/>
  <c r="F48" i="12"/>
  <c r="F49" i="12"/>
  <c r="F50" i="12"/>
  <c r="F9" i="12"/>
  <c r="H9" i="12"/>
  <c r="N9" i="12" s="1"/>
  <c r="H11" i="12"/>
  <c r="N11" i="12" s="1"/>
  <c r="AD52" i="12"/>
  <c r="F39" i="1" s="1"/>
  <c r="F40" i="1" s="1"/>
  <c r="J9" i="12"/>
  <c r="L9" i="12"/>
  <c r="P9" i="12"/>
  <c r="R9" i="12"/>
  <c r="V9" i="12"/>
  <c r="J11" i="12"/>
  <c r="L11" i="12"/>
  <c r="P11" i="12"/>
  <c r="R11" i="12"/>
  <c r="V11" i="12"/>
  <c r="H13" i="12"/>
  <c r="J13" i="12"/>
  <c r="L13" i="12"/>
  <c r="N13" i="12"/>
  <c r="P13" i="12"/>
  <c r="R13" i="12"/>
  <c r="V13" i="12"/>
  <c r="H14" i="12"/>
  <c r="N14" i="12" s="1"/>
  <c r="J14" i="12"/>
  <c r="L14" i="12"/>
  <c r="P14" i="12"/>
  <c r="R14" i="12"/>
  <c r="V14" i="12"/>
  <c r="H19" i="12"/>
  <c r="N19" i="12" s="1"/>
  <c r="J19" i="12"/>
  <c r="L19" i="12"/>
  <c r="P19" i="12"/>
  <c r="R19" i="12"/>
  <c r="V19" i="12"/>
  <c r="H20" i="12"/>
  <c r="J20" i="12"/>
  <c r="L20" i="12"/>
  <c r="N20" i="12"/>
  <c r="P20" i="12"/>
  <c r="R20" i="12"/>
  <c r="V20" i="12"/>
  <c r="H22" i="12"/>
  <c r="J22" i="12"/>
  <c r="L22" i="12"/>
  <c r="N22" i="12"/>
  <c r="P22" i="12"/>
  <c r="R22" i="12"/>
  <c r="V22" i="12"/>
  <c r="H23" i="12"/>
  <c r="N23" i="12" s="1"/>
  <c r="J23" i="12"/>
  <c r="L23" i="12"/>
  <c r="P23" i="12"/>
  <c r="R23" i="12"/>
  <c r="V23" i="12"/>
  <c r="H24" i="12"/>
  <c r="J24" i="12"/>
  <c r="L24" i="12"/>
  <c r="N24" i="12"/>
  <c r="P24" i="12"/>
  <c r="R24" i="12"/>
  <c r="V24" i="12"/>
  <c r="H26" i="12"/>
  <c r="J26" i="12"/>
  <c r="L26" i="12"/>
  <c r="N26" i="12"/>
  <c r="P26" i="12"/>
  <c r="R26" i="12"/>
  <c r="V26" i="12"/>
  <c r="H29" i="12"/>
  <c r="N29" i="12" s="1"/>
  <c r="J29" i="12"/>
  <c r="L29" i="12"/>
  <c r="P29" i="12"/>
  <c r="R29" i="12"/>
  <c r="V29" i="12"/>
  <c r="H32" i="12"/>
  <c r="J32" i="12"/>
  <c r="L32" i="12"/>
  <c r="N32" i="12"/>
  <c r="P32" i="12"/>
  <c r="R32" i="12"/>
  <c r="V32" i="12"/>
  <c r="H33" i="12"/>
  <c r="N33" i="12" s="1"/>
  <c r="J33" i="12"/>
  <c r="L33" i="12"/>
  <c r="L25" i="12" s="1"/>
  <c r="P33" i="12"/>
  <c r="R33" i="12"/>
  <c r="V33" i="12"/>
  <c r="V25" i="12" s="1"/>
  <c r="H37" i="12"/>
  <c r="N37" i="12" s="1"/>
  <c r="N36" i="12" s="1"/>
  <c r="J37" i="12"/>
  <c r="J36" i="12" s="1"/>
  <c r="L37" i="12"/>
  <c r="L36" i="12" s="1"/>
  <c r="P37" i="12"/>
  <c r="P36" i="12" s="1"/>
  <c r="R37" i="12"/>
  <c r="R36" i="12" s="1"/>
  <c r="V37" i="12"/>
  <c r="V36" i="12" s="1"/>
  <c r="R39" i="12"/>
  <c r="H40" i="12"/>
  <c r="H39" i="12" s="1"/>
  <c r="I50" i="1" s="1"/>
  <c r="J40" i="12"/>
  <c r="J39" i="12" s="1"/>
  <c r="L40" i="12"/>
  <c r="L39" i="12" s="1"/>
  <c r="N40" i="12"/>
  <c r="N39" i="12" s="1"/>
  <c r="P40" i="12"/>
  <c r="P39" i="12" s="1"/>
  <c r="R40" i="12"/>
  <c r="V40" i="12"/>
  <c r="V39" i="12" s="1"/>
  <c r="H43" i="12"/>
  <c r="N43" i="12" s="1"/>
  <c r="J43" i="12"/>
  <c r="L43" i="12"/>
  <c r="P43" i="12"/>
  <c r="R43" i="12"/>
  <c r="V43" i="12"/>
  <c r="H44" i="12"/>
  <c r="N44" i="12" s="1"/>
  <c r="J44" i="12"/>
  <c r="L44" i="12"/>
  <c r="P44" i="12"/>
  <c r="R44" i="12"/>
  <c r="V44" i="12"/>
  <c r="H45" i="12"/>
  <c r="N45" i="12" s="1"/>
  <c r="J45" i="12"/>
  <c r="L45" i="12"/>
  <c r="P45" i="12"/>
  <c r="R45" i="12"/>
  <c r="V45" i="12"/>
  <c r="H47" i="12"/>
  <c r="N47" i="12" s="1"/>
  <c r="J47" i="12"/>
  <c r="L47" i="12"/>
  <c r="P47" i="12"/>
  <c r="R47" i="12"/>
  <c r="V47" i="12"/>
  <c r="V46" i="12" s="1"/>
  <c r="H48" i="12"/>
  <c r="J48" i="12"/>
  <c r="L48" i="12"/>
  <c r="N48" i="12"/>
  <c r="P48" i="12"/>
  <c r="R48" i="12"/>
  <c r="V48" i="12"/>
  <c r="H49" i="12"/>
  <c r="N49" i="12" s="1"/>
  <c r="J49" i="12"/>
  <c r="L49" i="12"/>
  <c r="P49" i="12"/>
  <c r="R49" i="12"/>
  <c r="V49" i="12"/>
  <c r="H50" i="12"/>
  <c r="J50" i="12"/>
  <c r="L50" i="12"/>
  <c r="N50" i="12"/>
  <c r="P50" i="12"/>
  <c r="R50" i="12"/>
  <c r="V50" i="12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J46" i="12" l="1"/>
  <c r="R8" i="12"/>
  <c r="L46" i="12"/>
  <c r="P8" i="12"/>
  <c r="V8" i="12"/>
  <c r="J8" i="12"/>
  <c r="R46" i="12"/>
  <c r="N46" i="12"/>
  <c r="R25" i="12"/>
  <c r="J25" i="12"/>
  <c r="P46" i="12"/>
  <c r="P25" i="12"/>
  <c r="H25" i="12"/>
  <c r="I48" i="1" s="1"/>
  <c r="L8" i="12"/>
  <c r="L42" i="12"/>
  <c r="P42" i="12"/>
  <c r="R42" i="12"/>
  <c r="N42" i="12"/>
  <c r="AE52" i="12"/>
  <c r="G39" i="1" s="1"/>
  <c r="G40" i="1" s="1"/>
  <c r="G25" i="1" s="1"/>
  <c r="G26" i="1" s="1"/>
  <c r="V42" i="12"/>
  <c r="J42" i="12"/>
  <c r="G23" i="1"/>
  <c r="N25" i="12"/>
  <c r="N8" i="12"/>
  <c r="H8" i="12"/>
  <c r="I47" i="1" s="1"/>
  <c r="I16" i="1" s="1"/>
  <c r="H46" i="12"/>
  <c r="I52" i="1" s="1"/>
  <c r="H42" i="12"/>
  <c r="H36" i="12"/>
  <c r="I49" i="1" s="1"/>
  <c r="H39" i="1" l="1"/>
  <c r="H40" i="1" s="1"/>
  <c r="I51" i="1"/>
  <c r="H52" i="12"/>
  <c r="G28" i="1"/>
  <c r="G24" i="1"/>
  <c r="G29" i="1" s="1"/>
  <c r="I39" i="1" l="1"/>
  <c r="I40" i="1" s="1"/>
  <c r="J39" i="1" s="1"/>
  <c r="J40" i="1" s="1"/>
  <c r="I17" i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<sst xmlns="http://schemas.openxmlformats.org/spreadsheetml/2006/main" count="269" uniqueCount="161">
  <si>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</si>
  <si>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</si>
  <si>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</si>
  <si>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</si>
  <si>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</si>
  <si>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</si>
  <si>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</si>
  <si>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</si>
  <si>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</si>
  <si>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</si>
  <si>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</si>
  <si>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</si>
  <si>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</si>
  <si>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</si>
  <si>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</si>
  <si>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</si>
  <si>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</si>
  <si>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</si>
  <si>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</si>
  <si>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</si>
  <si>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</si>
  <si>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</si>
  <si>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</si>
  <si>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</si>
  <si>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</si>
  <si>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</si>
  <si>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</si>
  <si>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</si>
  <si>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</si>
  <si>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</si>
  <si>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</si>
  <si>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</si>
  <si>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</si>
  <si>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</si>
  <si>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</si>
  <si>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</si>
  <si>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</si>
  <si>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</si>
  <si>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</si>
  <si>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</si>
  <si>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</si>
  <si>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</si>
  <si>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</si>
  <si>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Vstupní brána, Město Lanškroun SO 02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</si>
  <si>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</si>
  <si>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</si>
  <si>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</si>
  <si>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</si>
  <si>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</si>
  <si>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</si>
  <si>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</si>
  <si>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</si>
  <si>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</si>
  <si>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</si>
  <si>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91</t>
  </si>
  <si>
    <t>Doplňující práce na komunikaci</t>
  </si>
  <si>
    <t>762</t>
  </si>
  <si>
    <t>Konstrukce tesařské</t>
  </si>
  <si>
    <t>764</t>
  </si>
  <si>
    <t>Konstrukce klempířské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</si>
  <si>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</si>
  <si>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</si>
  <si>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</si>
  <si>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</si>
  <si>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</si>
  <si>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</si>
  <si>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</si>
  <si>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</si>
  <si>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</si>
  <si>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</si>
  <si>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</si>
  <si>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</si>
  <si>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</si>
  <si>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</si>
  <si>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</si>
  <si>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</si>
  <si>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</si>
  <si>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</si>
  <si>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</si>
  <si>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</si>
  <si>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</si>
  <si>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</si>
  <si>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</si>
  <si>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</si>
  <si>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</si>
  <si>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</si>
  <si>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</si>
  <si>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</si>
  <si>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121101102R00</t>
  </si>
  <si>
    <t>Sejmutí ornice s přemístěním přes 50 do 100 m</t>
  </si>
  <si>
    <t>m3</t>
  </si>
  <si>
    <t>POL1_0</t>
  </si>
  <si>
    <t>18,5*0,2</t>
  </si>
  <si>
    <t>VV</t>
  </si>
  <si>
    <t>131201112R00</t>
  </si>
  <si>
    <t>Hloubení nezapaž. jam hor.3 do 1000 m3, STROJNĚ</t>
  </si>
  <si>
    <t>4,1*0,2</t>
  </si>
  <si>
    <t>131201119R00</t>
  </si>
  <si>
    <t>Příplatek za lepivost - hloubení nezap.jam v hor.3</t>
  </si>
  <si>
    <t>132201111R00</t>
  </si>
  <si>
    <t>Hloubení rýh š.do 60 cm v hor.3 do 100 m3, STROJNĚ</t>
  </si>
  <si>
    <t xml:space="preserve">Základ 1: : </t>
  </si>
  <si>
    <t>5,25*0,3*0,6</t>
  </si>
  <si>
    <t xml:space="preserve">Základ 2 a 3: : </t>
  </si>
  <si>
    <t>0,35*0,3*0,6*2</t>
  </si>
  <si>
    <t>132201119R00</t>
  </si>
  <si>
    <t>Příplatek za lepivost - hloubení rýh 60 cm v hor.3</t>
  </si>
  <si>
    <t>161101101R00</t>
  </si>
  <si>
    <t>Svislé přemístění výkopku z hor.1-4 do 2,5 m</t>
  </si>
  <si>
    <t>3,7+0,82+1,071</t>
  </si>
  <si>
    <t>162201102R00</t>
  </si>
  <si>
    <t>Vodorovné přemístění výkopku z hor.1-4 do 50 m</t>
  </si>
  <si>
    <t>181301103R00</t>
  </si>
  <si>
    <t>Rozprostření ornice, rovina, tl. 15-20 cm,do 500m2</t>
  </si>
  <si>
    <t>m2</t>
  </si>
  <si>
    <t>167101101R00</t>
  </si>
  <si>
    <t>Nakládání výkopku z hor.1-4 v množství do 100 m3</t>
  </si>
  <si>
    <t>274313611R00</t>
  </si>
  <si>
    <t>Beton základových pasů prostý C 16/20</t>
  </si>
  <si>
    <t xml:space="preserve">Vid. položla hloubení rýh: : </t>
  </si>
  <si>
    <t>1,071</t>
  </si>
  <si>
    <t>271531114R00</t>
  </si>
  <si>
    <t>Polštář základu z kameniva drceného 8-16 mm</t>
  </si>
  <si>
    <t xml:space="preserve">Vid. položla hloubení jam: : </t>
  </si>
  <si>
    <t>0,82</t>
  </si>
  <si>
    <t>271571111R00</t>
  </si>
  <si>
    <t>Polštář základu ze štěrkopísku tříděného</t>
  </si>
  <si>
    <t>271531113R00</t>
  </si>
  <si>
    <t>Polštář základu z kameniva hr. drceného 16-32 mm</t>
  </si>
  <si>
    <t xml:space="preserve">Pod kamennú dlažbu: : </t>
  </si>
  <si>
    <t>2,73*0,15</t>
  </si>
  <si>
    <t>465511227R00</t>
  </si>
  <si>
    <t>Dlažba z kamene suchá s vyk.,výplň spár kam. 25 cm</t>
  </si>
  <si>
    <t>2,4*1,15</t>
  </si>
  <si>
    <t>916661111RT5</t>
  </si>
  <si>
    <t>Osazení park. obrubníků do lože z C 12/15 s opěrou, včetně obrubníku 80x250x1000 mm</t>
  </si>
  <si>
    <t>m</t>
  </si>
  <si>
    <t>7,3*1,15</t>
  </si>
  <si>
    <t>PC 01</t>
  </si>
  <si>
    <t>Dřevěné lamely 50/150mm, modŕíbnový lepný hranol, slabovrstvá lazura, ocelové trubky D+M</t>
  </si>
  <si>
    <t>998762299R00</t>
  </si>
  <si>
    <t>Příplatek zvětš. přesun, tesařské konstr.další 1km</t>
  </si>
  <si>
    <t>998762202R00</t>
  </si>
  <si>
    <t>Přesun hmot pro tesařské konstrukce, výšky do 12 m</t>
  </si>
  <si>
    <t>PC 02</t>
  </si>
  <si>
    <t>Dřevěné lamely - kotevný konzoly 350/65/150mm, nerezový plech tl.10mm spoj nerez D+M</t>
  </si>
  <si>
    <t>ks</t>
  </si>
  <si>
    <t>PC 03</t>
  </si>
  <si>
    <t>Cortenové desky, patinující plech EN 10025:4 , tl.20mm, spoj nerez - Dodávka</t>
  </si>
  <si>
    <t>kg</t>
  </si>
  <si>
    <t>PC 04</t>
  </si>
  <si>
    <t>Cortenové desky, patinující plech EN 10025:4 , tl.20mm spoj nerez - Montáž</t>
  </si>
  <si>
    <t>998764201R00</t>
  </si>
  <si>
    <t>Přesun hmot pro klempířské konstr., výšky do 6 m</t>
  </si>
  <si>
    <t/>
  </si>
  <si>
    <t>SUM</t>
  </si>
  <si>
    <t>POPUZIV</t>
  </si>
  <si>
    <t>END</t>
  </si>
  <si>
    <t>množství/1ks Vstupní brána</t>
  </si>
  <si>
    <t>množství/4ks Vstupní brána</t>
  </si>
  <si>
    <t>Vstupní brány, Město Lanškroun SO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</si>
</sst>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0\,00"/>
    <numFmt numFmtId="165" formatCode="0.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0000FF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16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164" fontId="7" fillId="0" borderId="35" xfId="0" applyNumberFormat="1" applyFont="1" applyBorder="1" applyAlignment="1">
      <alignment horizontal="center" vertical="center"/>
    </xf>
    <xf numFmtId="164" fontId="7" fillId="0" borderId="35" xfId="0" applyNumberFormat="1" applyFont="1" applyBorder="1" applyAlignment="1">
      <alignment vertical="center"/>
    </xf>
    <xf numFmtId="164" fontId="7" fillId="0" borderId="33" xfId="0" applyNumberFormat="1" applyFont="1" applyBorder="1" applyAlignment="1">
      <alignment horizontal="center" vertical="center"/>
    </xf>
    <xf numFmtId="164" fontId="7" fillId="0" borderId="33" xfId="0" applyNumberFormat="1" applyFont="1" applyBorder="1" applyAlignment="1">
      <alignment vertical="center"/>
    </xf>
    <xf numFmtId="164" fontId="7" fillId="0" borderId="39" xfId="0" applyNumberFormat="1" applyFont="1" applyBorder="1" applyAlignment="1">
      <alignment horizontal="center" vertical="center"/>
    </xf>
    <xf numFmtId="164" fontId="7" fillId="0" borderId="39" xfId="0" applyNumberFormat="1" applyFont="1" applyBorder="1" applyAlignment="1">
      <alignment vertical="center"/>
    </xf>
    <xf numFmtId="164" fontId="7" fillId="4" borderId="39" xfId="0" applyNumberFormat="1" applyFont="1" applyFill="1" applyBorder="1" applyAlignment="1">
      <alignment horizontal="center"/>
    </xf>
    <xf numFmtId="164" fontId="7" fillId="4" borderId="39" xfId="0" applyNumberFormat="1" applyFont="1" applyFill="1" applyBorder="1" applyAlignment="1"/>
    <xf numFmtId="16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 applyAlignment="1">
      <alignment horizontal="center"/>
    </xf>
    <xf numFmtId="0" fontId="0" fillId="2" borderId="43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8" xfId="0" applyFill="1" applyBorder="1" applyAlignment="1">
      <alignment horizontal="center" vertical="top" shrinkToFit="1"/>
    </xf>
    <xf numFmtId="164" fontId="0" fillId="2" borderId="49" xfId="0" applyNumberFormat="1" applyFill="1" applyBorder="1" applyAlignment="1">
      <alignment vertical="top"/>
    </xf>
    <xf numFmtId="164" fontId="16" fillId="3" borderId="33" xfId="0" applyNumberFormat="1" applyFont="1" applyFill="1" applyBorder="1" applyAlignment="1" applyProtection="1">
      <alignment vertical="top" shrinkToFit="1"/>
      <protection locked="0"/>
    </xf>
    <xf numFmtId="164" fontId="16" fillId="0" borderId="33" xfId="0" applyNumberFormat="1" applyFont="1" applyBorder="1" applyAlignment="1">
      <alignment vertical="top" shrinkToFit="1"/>
    </xf>
    <xf numFmtId="164" fontId="16" fillId="0" borderId="26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164" fontId="0" fillId="2" borderId="10" xfId="0" applyNumberFormat="1" applyFill="1" applyBorder="1" applyAlignment="1">
      <alignment vertical="top" shrinkToFit="1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horizontal="center" vertical="top"/>
    </xf>
    <xf numFmtId="164" fontId="0" fillId="2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3" borderId="39" xfId="0" applyNumberFormat="1" applyFont="1" applyFill="1" applyBorder="1" applyAlignment="1" applyProtection="1">
      <alignment vertical="top" shrinkToFit="1"/>
      <protection locked="0"/>
    </xf>
    <xf numFmtId="164" fontId="16" fillId="0" borderId="39" xfId="0" applyNumberFormat="1" applyFont="1" applyBorder="1" applyAlignment="1">
      <alignment vertical="top" shrinkToFit="1"/>
    </xf>
    <xf numFmtId="16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2" fontId="0" fillId="0" borderId="0" xfId="0" applyNumberFormat="1"/>
    <xf numFmtId="2" fontId="0" fillId="2" borderId="49" xfId="0" applyNumberFormat="1" applyFill="1" applyBorder="1" applyAlignment="1">
      <alignment vertical="top"/>
    </xf>
    <xf numFmtId="2" fontId="16" fillId="0" borderId="33" xfId="0" applyNumberFormat="1" applyFont="1" applyBorder="1" applyAlignment="1">
      <alignment vertical="top" shrinkToFit="1"/>
    </xf>
    <xf numFmtId="2" fontId="0" fillId="2" borderId="39" xfId="0" applyNumberFormat="1" applyFill="1" applyBorder="1" applyAlignment="1">
      <alignment vertical="top" shrinkToFit="1"/>
    </xf>
    <xf numFmtId="2" fontId="16" fillId="0" borderId="39" xfId="0" applyNumberFormat="1" applyFont="1" applyBorder="1" applyAlignment="1">
      <alignment vertical="top" shrinkToFit="1"/>
    </xf>
    <xf numFmtId="2" fontId="0" fillId="0" borderId="0" xfId="0" applyNumberFormat="1" applyAlignment="1">
      <alignment vertical="top"/>
    </xf>
    <xf numFmtId="165" fontId="0" fillId="2" borderId="43" xfId="0" applyNumberFormat="1" applyFill="1" applyBorder="1"/>
    <xf numFmtId="165" fontId="0" fillId="0" borderId="0" xfId="0" applyNumberFormat="1"/>
    <xf numFmtId="165" fontId="0" fillId="2" borderId="49" xfId="0" applyNumberFormat="1" applyFill="1" applyBorder="1" applyAlignment="1">
      <alignment vertical="top"/>
    </xf>
    <xf numFmtId="165" fontId="16" fillId="0" borderId="33" xfId="0" applyNumberFormat="1" applyFont="1" applyBorder="1" applyAlignment="1">
      <alignment vertical="top" shrinkToFit="1"/>
    </xf>
    <xf numFmtId="165" fontId="17" fillId="0" borderId="33" xfId="0" applyNumberFormat="1" applyFont="1" applyBorder="1" applyAlignment="1">
      <alignment vertical="top" wrapText="1" shrinkToFit="1"/>
    </xf>
    <xf numFmtId="165" fontId="0" fillId="2" borderId="39" xfId="0" applyNumberFormat="1" applyFill="1" applyBorder="1" applyAlignment="1">
      <alignment vertical="top" shrinkToFit="1"/>
    </xf>
    <xf numFmtId="165" fontId="16" fillId="0" borderId="39" xfId="0" applyNumberFormat="1" applyFont="1" applyBorder="1" applyAlignment="1">
      <alignment vertical="top" shrinkToFit="1"/>
    </xf>
    <xf numFmtId="165" fontId="0" fillId="0" borderId="0" xfId="0" applyNumberFormat="1" applyAlignment="1">
      <alignment vertical="top"/>
    </xf>
    <xf numFmtId="165" fontId="8" fillId="2" borderId="12" xfId="0" applyNumberFormat="1" applyFont="1" applyFill="1" applyBorder="1" applyAlignment="1">
      <alignment vertical="top"/>
    </xf>
    <xf numFmtId="2" fontId="0" fillId="2" borderId="42" xfId="0" applyNumberFormat="1" applyFill="1" applyBorder="1"/>
    <xf numFmtId="2" fontId="0" fillId="2" borderId="51" xfId="0" applyNumberFormat="1" applyFill="1" applyBorder="1"/>
    <xf numFmtId="2" fontId="8" fillId="2" borderId="22" xfId="0" applyNumberFormat="1" applyFont="1" applyFill="1" applyBorder="1" applyAlignment="1">
      <alignment vertical="top"/>
    </xf>
    <xf numFmtId="16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164" fontId="7" fillId="4" borderId="39" xfId="0" applyNumberFormat="1" applyFont="1" applyFill="1" applyBorder="1" applyAlignment="1"/>
    <xf numFmtId="16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16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43" xfId="0" applyBorder="1" applyAlignment="1">
      <alignment vertical="center"/>
    </xf>
    <xf numFmtId="165" fontId="8" fillId="2" borderId="43" xfId="0" applyNumberFormat="1" applyFont="1" applyFill="1" applyBorder="1" applyAlignment="1">
      <alignment vertical="top"/>
    </xf>
    <xf numFmtId="165" fontId="0" fillId="2" borderId="35" xfId="0" applyNumberFormat="1" applyFill="1" applyBorder="1" applyAlignment="1">
      <alignment horizontal="center" vertical="center" wrapText="1"/>
    </xf>
    <xf numFmtId="164" fontId="16" fillId="0" borderId="33" xfId="0" applyNumberFormat="1" applyFont="1" applyFill="1" applyBorder="1" applyAlignment="1" applyProtection="1">
      <alignment vertical="top" shrinkToFit="1"/>
      <protection locked="0"/>
    </xf>
    <xf numFmtId="164" fontId="16" fillId="0" borderId="33" xfId="0" applyNumberFormat="1" applyFont="1" applyFill="1" applyBorder="1" applyAlignment="1">
      <alignment vertical="top" shrinkToFit="1"/>
    </xf>
    <xf numFmtId="164" fontId="16" fillId="0" borderId="39" xfId="0" applyNumberFormat="1" applyFont="1" applyFill="1" applyBorder="1" applyAlignment="1" applyProtection="1">
      <alignment vertical="top" shrinkToFit="1"/>
      <protection locked="0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  <xf numFmtId="165" fontId="18" fillId="0" borderId="33" xfId="0" applyNumberFormat="1" applyFont="1" applyBorder="1" applyAlignment="1">
      <alignment vertical="top" shrinkToFit="1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44" t="s">
        <v>40</v>
      </c>
      <c r="C1" s="245"/>
      <c r="D1" s="245"/>
      <c r="E1" s="245"/>
      <c r="F1" s="245"/>
      <c r="G1" s="245"/>
      <c r="H1" s="245"/>
      <c r="I1" s="245"/>
      <c r="J1" s="246"/>
    </row>
    <row r="2" spans="1:15" ht="23.25" customHeight="1" x14ac:dyDescent="0.2">
      <c r="A2" s="4"/>
      <c r="B2" s="81" t="s">
        <v>38</v>
      </c>
      <c r="C2" s="82"/>
      <c r="D2" s="83"/>
      <c r="E2" s="83" t="s">
        <v>43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41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88"/>
      <c r="E11" s="288"/>
      <c r="F11" s="288"/>
      <c r="G11" s="288"/>
      <c r="H11" s="28" t="s">
        <v>33</v>
      </c>
      <c r="I11" s="292"/>
      <c r="J11" s="11"/>
    </row>
    <row r="12" spans="1:15" ht="15.75" customHeight="1" x14ac:dyDescent="0.2">
      <c r="A12" s="4"/>
      <c r="B12" s="41"/>
      <c r="C12" s="26"/>
      <c r="D12" s="289"/>
      <c r="E12" s="289"/>
      <c r="F12" s="289"/>
      <c r="G12" s="289"/>
      <c r="H12" s="28" t="s">
        <v>34</v>
      </c>
      <c r="I12" s="292"/>
      <c r="J12" s="11"/>
    </row>
    <row r="13" spans="1:15" ht="15.75" customHeight="1" x14ac:dyDescent="0.2">
      <c r="A13" s="4"/>
      <c r="B13" s="42"/>
      <c r="C13" s="291"/>
      <c r="D13" s="290"/>
      <c r="E13" s="290"/>
      <c r="F13" s="290"/>
      <c r="G13" s="29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3"/>
      <c r="F15" s="253"/>
      <c r="G15" s="254"/>
      <c r="H15" s="254"/>
      <c r="I15" s="254" t="s">
        <v>28</v>
      </c>
      <c r="J15" s="255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34"/>
      <c r="F16" s="235"/>
      <c r="G16" s="234"/>
      <c r="H16" s="235"/>
      <c r="I16" s="234">
        <f>SUMIF(F47:F52,A16,I47:I52)+SUMIF(F47:F52,"PSU",I47:I52)</f>
        <v>0</v>
      </c>
      <c r="J16" s="236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34"/>
      <c r="F17" s="235"/>
      <c r="G17" s="234"/>
      <c r="H17" s="235"/>
      <c r="I17" s="234">
        <f>SUMIF(F47:F52,A17,I47:I52)</f>
        <v>0</v>
      </c>
      <c r="J17" s="236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34"/>
      <c r="F18" s="235"/>
      <c r="G18" s="234"/>
      <c r="H18" s="235"/>
      <c r="I18" s="234">
        <f>SUMIF(F47:F52,A18,I47:I52)</f>
        <v>0</v>
      </c>
      <c r="J18" s="236"/>
    </row>
    <row r="19" spans="1:10" ht="23.25" customHeight="1" x14ac:dyDescent="0.2">
      <c r="A19" s="146" t="s">
        <v>60</v>
      </c>
      <c r="B19" s="147" t="s">
        <v>26</v>
      </c>
      <c r="C19" s="58"/>
      <c r="D19" s="59"/>
      <c r="E19" s="234"/>
      <c r="F19" s="235"/>
      <c r="G19" s="234"/>
      <c r="H19" s="235"/>
      <c r="I19" s="234">
        <f>SUMIF(F47:F52,A19,I47:I52)</f>
        <v>0</v>
      </c>
      <c r="J19" s="236"/>
    </row>
    <row r="20" spans="1:10" ht="23.25" customHeight="1" x14ac:dyDescent="0.2">
      <c r="A20" s="146" t="s">
        <v>61</v>
      </c>
      <c r="B20" s="147" t="s">
        <v>27</v>
      </c>
      <c r="C20" s="58"/>
      <c r="D20" s="59"/>
      <c r="E20" s="234"/>
      <c r="F20" s="235"/>
      <c r="G20" s="234"/>
      <c r="H20" s="235"/>
      <c r="I20" s="234">
        <f>SUMIF(F47:F52,A20,I47:I52)</f>
        <v>0</v>
      </c>
      <c r="J20" s="236"/>
    </row>
    <row r="21" spans="1:10" ht="23.25" customHeight="1" x14ac:dyDescent="0.2">
      <c r="A21" s="4"/>
      <c r="B21" s="74" t="s">
        <v>28</v>
      </c>
      <c r="C21" s="75"/>
      <c r="D21" s="76"/>
      <c r="E21" s="242"/>
      <c r="F21" s="251"/>
      <c r="G21" s="242"/>
      <c r="H21" s="251"/>
      <c r="I21" s="242">
        <f>SUM(I16:J20)</f>
        <v>0</v>
      </c>
      <c r="J21" s="24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40">
        <f>ZakladDPHSniVypocet</f>
        <v>0</v>
      </c>
      <c r="H23" s="241"/>
      <c r="I23" s="24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8">
        <f>ZakladDPHSni*SazbaDPH1/100</f>
        <v>0</v>
      </c>
      <c r="H24" s="239"/>
      <c r="I24" s="23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40">
        <f>ZakladDPHZaklVypocet</f>
        <v>0</v>
      </c>
      <c r="H25" s="241"/>
      <c r="I25" s="24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7">
        <f>ZakladDPHZakl*SazbaDPH2/100</f>
        <v>0</v>
      </c>
      <c r="H26" s="248"/>
      <c r="I26" s="24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9">
        <f>0</f>
        <v>0</v>
      </c>
      <c r="H27" s="249"/>
      <c r="I27" s="249"/>
      <c r="J27" s="63" t="str">
        <f t="shared" si="0"/>
        <v>CZK</v>
      </c>
    </row>
    <row r="28" spans="1:10" ht="27.75" hidden="1" customHeight="1" thickBot="1" x14ac:dyDescent="0.25">
      <c r="A28" s="4"/>
      <c r="B28" s="118" t="s">
        <v>22</v>
      </c>
      <c r="C28" s="119"/>
      <c r="D28" s="119"/>
      <c r="E28" s="120"/>
      <c r="F28" s="121"/>
      <c r="G28" s="252">
        <f>ZakladDPHSniVypocet+ZakladDPHZaklVypocet</f>
        <v>0</v>
      </c>
      <c r="H28" s="252"/>
      <c r="I28" s="252"/>
      <c r="J28" s="122" t="str">
        <f t="shared" si="0"/>
        <v>CZK</v>
      </c>
    </row>
    <row r="29" spans="1:10" ht="27.75" customHeight="1" thickBot="1" x14ac:dyDescent="0.25">
      <c r="A29" s="4"/>
      <c r="B29" s="118" t="s">
        <v>35</v>
      </c>
      <c r="C29" s="123"/>
      <c r="D29" s="123"/>
      <c r="E29" s="123"/>
      <c r="F29" s="123"/>
      <c r="G29" s="250">
        <f>ZakladDPHSni+DPHSni+ZakladDPHZakl+DPHZakl+Zaokrouhleni</f>
        <v>0</v>
      </c>
      <c r="H29" s="250"/>
      <c r="I29" s="250"/>
      <c r="J29" s="124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">
      <c r="A38" s="102" t="s">
        <v>37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2" t="s">
        <v>1</v>
      </c>
      <c r="J38" s="107" t="s">
        <v>0</v>
      </c>
    </row>
    <row r="39" spans="1:10" ht="25.5" hidden="1" customHeight="1" x14ac:dyDescent="0.2">
      <c r="A39" s="102">
        <v>1</v>
      </c>
      <c r="B39" s="108"/>
      <c r="C39" s="225"/>
      <c r="D39" s="226"/>
      <c r="E39" s="226"/>
      <c r="F39" s="113">
        <f>' Pol'!AD52</f>
        <v>0</v>
      </c>
      <c r="G39" s="114">
        <f>' Pol'!AE52</f>
        <v>0</v>
      </c>
      <c r="H39" s="115">
        <f>(F39*SazbaDPH1/100)+(G39*SazbaDPH2/100)</f>
        <v>0</v>
      </c>
      <c r="I39" s="115">
        <f>F39+G39+H39</f>
        <v>0</v>
      </c>
      <c r="J39" s="109" t="str">
        <f>IF(CenaCelkemVypocet=0,"",I39/CenaCelkemVypocet*100)</f>
        <v/>
      </c>
    </row>
    <row r="40" spans="1:10" ht="25.5" hidden="1" customHeight="1" x14ac:dyDescent="0.2">
      <c r="A40" s="102"/>
      <c r="B40" s="227" t="s">
        <v>44</v>
      </c>
      <c r="C40" s="228"/>
      <c r="D40" s="228"/>
      <c r="E40" s="229"/>
      <c r="F40" s="116">
        <f>SUMIF(A39:A39,"=1",F39:F39)</f>
        <v>0</v>
      </c>
      <c r="G40" s="117">
        <f>SUMIF(A39:A39,"=1",G39:G39)</f>
        <v>0</v>
      </c>
      <c r="H40" s="117">
        <f>SUMIF(A39:A39,"=1",H39:H39)</f>
        <v>0</v>
      </c>
      <c r="I40" s="117">
        <f>SUMIF(A39:A39,"=1",I39:I39)</f>
        <v>0</v>
      </c>
      <c r="J40" s="103">
        <f>SUMIF(A39:A39,"=1",J39:J39)</f>
        <v>0</v>
      </c>
    </row>
    <row r="44" spans="1:10" ht="15.75" x14ac:dyDescent="0.25">
      <c r="B44" s="125" t="s">
        <v>46</v>
      </c>
    </row>
    <row r="46" spans="1:10" ht="25.5" customHeight="1" x14ac:dyDescent="0.2">
      <c r="A46" s="126"/>
      <c r="B46" s="130" t="s">
        <v>16</v>
      </c>
      <c r="C46" s="130" t="s">
        <v>5</v>
      </c>
      <c r="D46" s="131"/>
      <c r="E46" s="131"/>
      <c r="F46" s="134" t="s">
        <v>47</v>
      </c>
      <c r="G46" s="134"/>
      <c r="H46" s="134"/>
      <c r="I46" s="230" t="s">
        <v>28</v>
      </c>
      <c r="J46" s="230"/>
    </row>
    <row r="47" spans="1:10" ht="25.5" customHeight="1" x14ac:dyDescent="0.2">
      <c r="A47" s="127"/>
      <c r="B47" s="135" t="s">
        <v>48</v>
      </c>
      <c r="C47" s="232" t="s">
        <v>49</v>
      </c>
      <c r="D47" s="233"/>
      <c r="E47" s="233"/>
      <c r="F47" s="137" t="s">
        <v>23</v>
      </c>
      <c r="G47" s="138"/>
      <c r="H47" s="138"/>
      <c r="I47" s="231">
        <f>' Pol'!H8</f>
        <v>0</v>
      </c>
      <c r="J47" s="231"/>
    </row>
    <row r="48" spans="1:10" ht="25.5" customHeight="1" x14ac:dyDescent="0.2">
      <c r="A48" s="127"/>
      <c r="B48" s="129" t="s">
        <v>50</v>
      </c>
      <c r="C48" s="223" t="s">
        <v>51</v>
      </c>
      <c r="D48" s="224"/>
      <c r="E48" s="224"/>
      <c r="F48" s="139" t="s">
        <v>23</v>
      </c>
      <c r="G48" s="140"/>
      <c r="H48" s="140"/>
      <c r="I48" s="222">
        <f>' Pol'!H25</f>
        <v>0</v>
      </c>
      <c r="J48" s="222"/>
    </row>
    <row r="49" spans="1:10" ht="25.5" customHeight="1" x14ac:dyDescent="0.2">
      <c r="A49" s="127"/>
      <c r="B49" s="129" t="s">
        <v>52</v>
      </c>
      <c r="C49" s="223" t="s">
        <v>53</v>
      </c>
      <c r="D49" s="224"/>
      <c r="E49" s="224"/>
      <c r="F49" s="139" t="s">
        <v>23</v>
      </c>
      <c r="G49" s="140"/>
      <c r="H49" s="140"/>
      <c r="I49" s="222">
        <f>' Pol'!H36</f>
        <v>0</v>
      </c>
      <c r="J49" s="222"/>
    </row>
    <row r="50" spans="1:10" ht="25.5" customHeight="1" x14ac:dyDescent="0.2">
      <c r="A50" s="127"/>
      <c r="B50" s="129" t="s">
        <v>54</v>
      </c>
      <c r="C50" s="223" t="s">
        <v>55</v>
      </c>
      <c r="D50" s="224"/>
      <c r="E50" s="224"/>
      <c r="F50" s="139" t="s">
        <v>23</v>
      </c>
      <c r="G50" s="140"/>
      <c r="H50" s="140"/>
      <c r="I50" s="222">
        <f>' Pol'!H39</f>
        <v>0</v>
      </c>
      <c r="J50" s="222"/>
    </row>
    <row r="51" spans="1:10" ht="25.5" customHeight="1" x14ac:dyDescent="0.2">
      <c r="A51" s="127"/>
      <c r="B51" s="129" t="s">
        <v>56</v>
      </c>
      <c r="C51" s="223" t="s">
        <v>57</v>
      </c>
      <c r="D51" s="224"/>
      <c r="E51" s="224"/>
      <c r="F51" s="139" t="s">
        <v>24</v>
      </c>
      <c r="G51" s="140"/>
      <c r="H51" s="140"/>
      <c r="I51" s="222">
        <f>' Pol'!H42</f>
        <v>0</v>
      </c>
      <c r="J51" s="222"/>
    </row>
    <row r="52" spans="1:10" ht="25.5" customHeight="1" x14ac:dyDescent="0.2">
      <c r="A52" s="127"/>
      <c r="B52" s="136" t="s">
        <v>58</v>
      </c>
      <c r="C52" s="219" t="s">
        <v>59</v>
      </c>
      <c r="D52" s="220"/>
      <c r="E52" s="220"/>
      <c r="F52" s="141" t="s">
        <v>24</v>
      </c>
      <c r="G52" s="142"/>
      <c r="H52" s="142"/>
      <c r="I52" s="218">
        <f>' Pol'!H46</f>
        <v>0</v>
      </c>
      <c r="J52" s="218"/>
    </row>
    <row r="53" spans="1:10" ht="25.5" customHeight="1" x14ac:dyDescent="0.2">
      <c r="A53" s="128"/>
      <c r="B53" s="132" t="s">
        <v>1</v>
      </c>
      <c r="C53" s="132"/>
      <c r="D53" s="133"/>
      <c r="E53" s="133"/>
      <c r="F53" s="143"/>
      <c r="G53" s="144"/>
      <c r="H53" s="144"/>
      <c r="I53" s="221">
        <f>SUM(I47:I52)</f>
        <v>0</v>
      </c>
      <c r="J53" s="221"/>
    </row>
    <row r="54" spans="1:10" x14ac:dyDescent="0.2">
      <c r="F54" s="145"/>
      <c r="G54" s="101"/>
      <c r="H54" s="145"/>
      <c r="I54" s="101"/>
      <c r="J54" s="101"/>
    </row>
    <row r="55" spans="1:10" x14ac:dyDescent="0.2">
      <c r="F55" s="145"/>
      <c r="G55" s="101"/>
      <c r="H55" s="145"/>
      <c r="I55" s="101"/>
      <c r="J55" s="101"/>
    </row>
    <row r="56" spans="1:10" x14ac:dyDescent="0.2">
      <c r="F56" s="145"/>
      <c r="G56" s="101"/>
      <c r="H56" s="145"/>
      <c r="I56" s="101"/>
      <c r="J56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79" t="s">
        <v>39</v>
      </c>
      <c r="B2" s="78"/>
      <c r="C2" s="258"/>
      <c r="D2" s="258"/>
      <c r="E2" s="258"/>
      <c r="F2" s="258"/>
      <c r="G2" s="259"/>
    </row>
    <row r="3" spans="1:7" ht="24.95" hidden="1" customHeight="1" x14ac:dyDescent="0.2">
      <c r="A3" s="79" t="s">
        <v>7</v>
      </c>
      <c r="B3" s="78"/>
      <c r="C3" s="258"/>
      <c r="D3" s="258"/>
      <c r="E3" s="258"/>
      <c r="F3" s="258"/>
      <c r="G3" s="259"/>
    </row>
    <row r="4" spans="1:7" ht="24.95" hidden="1" customHeight="1" x14ac:dyDescent="0.2">
      <c r="A4" s="79" t="s">
        <v>8</v>
      </c>
      <c r="B4" s="78"/>
      <c r="C4" s="258"/>
      <c r="D4" s="258"/>
      <c r="E4" s="258"/>
      <c r="F4" s="258"/>
      <c r="G4" s="25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I5000"/>
  <sheetViews>
    <sheetView topLeftCell="A15" workbookViewId="0">
      <selection activeCell="AR21" sqref="AR2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2.140625" style="207" customWidth="1"/>
    <col min="6" max="6" width="12.42578125" style="207" customWidth="1"/>
    <col min="7" max="7" width="9.85546875" customWidth="1"/>
    <col min="8" max="8" width="12.7109375" style="200" customWidth="1"/>
    <col min="9" max="22" width="0" hidden="1" customWidth="1"/>
    <col min="30" max="40" width="0" hidden="1" customWidth="1"/>
  </cols>
  <sheetData>
    <row r="1" spans="1:61" ht="15.75" customHeight="1" x14ac:dyDescent="0.25">
      <c r="A1" s="260" t="s">
        <v>6</v>
      </c>
      <c r="B1" s="260"/>
      <c r="C1" s="260"/>
      <c r="D1" s="260"/>
      <c r="E1" s="260"/>
      <c r="F1" s="260"/>
      <c r="G1" s="260"/>
      <c r="H1" s="260"/>
      <c r="Y1">
        <v>4</v>
      </c>
      <c r="AF1" t="s">
        <v>63</v>
      </c>
    </row>
    <row r="2" spans="1:61" ht="24.95" customHeight="1" x14ac:dyDescent="0.2">
      <c r="A2" s="151" t="s">
        <v>62</v>
      </c>
      <c r="B2" s="149"/>
      <c r="C2" s="261" t="s">
        <v>160</v>
      </c>
      <c r="D2" s="262"/>
      <c r="E2" s="262"/>
      <c r="F2" s="269"/>
      <c r="G2" s="262"/>
      <c r="H2" s="263"/>
      <c r="AF2" t="s">
        <v>64</v>
      </c>
    </row>
    <row r="3" spans="1:61" ht="24.95" hidden="1" customHeight="1" x14ac:dyDescent="0.2">
      <c r="A3" s="152" t="s">
        <v>7</v>
      </c>
      <c r="B3" s="150"/>
      <c r="C3" s="264"/>
      <c r="D3" s="264"/>
      <c r="E3" s="264"/>
      <c r="F3" s="269"/>
      <c r="G3" s="264"/>
      <c r="H3" s="265"/>
      <c r="AF3" t="s">
        <v>65</v>
      </c>
    </row>
    <row r="4" spans="1:61" ht="24.95" hidden="1" customHeight="1" x14ac:dyDescent="0.2">
      <c r="A4" s="152" t="s">
        <v>8</v>
      </c>
      <c r="B4" s="150"/>
      <c r="C4" s="266"/>
      <c r="D4" s="264"/>
      <c r="E4" s="264"/>
      <c r="F4" s="269"/>
      <c r="G4" s="264"/>
      <c r="H4" s="265"/>
      <c r="AF4" t="s">
        <v>66</v>
      </c>
    </row>
    <row r="5" spans="1:61" hidden="1" x14ac:dyDescent="0.2">
      <c r="A5" s="153" t="s">
        <v>67</v>
      </c>
      <c r="B5" s="154"/>
      <c r="C5" s="155"/>
      <c r="D5" s="156"/>
      <c r="E5" s="206"/>
      <c r="F5" s="206"/>
      <c r="G5" s="157"/>
      <c r="H5" s="215"/>
      <c r="AF5" t="s">
        <v>68</v>
      </c>
    </row>
    <row r="6" spans="1:61" x14ac:dyDescent="0.2">
      <c r="D6" s="148"/>
    </row>
    <row r="7" spans="1:61" ht="38.25" x14ac:dyDescent="0.2">
      <c r="A7" s="162" t="s">
        <v>69</v>
      </c>
      <c r="B7" s="163" t="s">
        <v>70</v>
      </c>
      <c r="C7" s="163" t="s">
        <v>71</v>
      </c>
      <c r="D7" s="176" t="s">
        <v>72</v>
      </c>
      <c r="E7" s="271" t="s">
        <v>158</v>
      </c>
      <c r="F7" s="271" t="s">
        <v>159</v>
      </c>
      <c r="G7" s="158" t="s">
        <v>73</v>
      </c>
      <c r="H7" s="216" t="s">
        <v>28</v>
      </c>
      <c r="I7" s="177" t="s">
        <v>29</v>
      </c>
      <c r="J7" s="177" t="s">
        <v>74</v>
      </c>
      <c r="K7" s="177" t="s">
        <v>30</v>
      </c>
      <c r="L7" s="177" t="s">
        <v>75</v>
      </c>
      <c r="M7" s="177" t="s">
        <v>76</v>
      </c>
      <c r="N7" s="177" t="s">
        <v>77</v>
      </c>
      <c r="O7" s="177" t="s">
        <v>78</v>
      </c>
      <c r="P7" s="177" t="s">
        <v>79</v>
      </c>
      <c r="Q7" s="177" t="s">
        <v>80</v>
      </c>
      <c r="R7" s="177" t="s">
        <v>81</v>
      </c>
      <c r="S7" s="177" t="s">
        <v>82</v>
      </c>
      <c r="T7" s="177" t="s">
        <v>83</v>
      </c>
      <c r="U7" s="177" t="s">
        <v>84</v>
      </c>
      <c r="V7" s="164" t="s">
        <v>85</v>
      </c>
    </row>
    <row r="8" spans="1:61" x14ac:dyDescent="0.2">
      <c r="A8" s="178" t="s">
        <v>86</v>
      </c>
      <c r="B8" s="179" t="s">
        <v>48</v>
      </c>
      <c r="C8" s="180" t="s">
        <v>49</v>
      </c>
      <c r="D8" s="181"/>
      <c r="E8" s="208"/>
      <c r="F8" s="208"/>
      <c r="G8" s="170"/>
      <c r="H8" s="201">
        <f>SUMIF(AF9:AF24,"&lt;&gt;NOR",H9:H24)</f>
        <v>0</v>
      </c>
      <c r="I8" s="170"/>
      <c r="J8" s="170">
        <f>SUM(J9:J24)</f>
        <v>0</v>
      </c>
      <c r="K8" s="170"/>
      <c r="L8" s="170">
        <f>SUM(L9:L24)</f>
        <v>0</v>
      </c>
      <c r="M8" s="170"/>
      <c r="N8" s="170">
        <f>SUM(N9:N24)</f>
        <v>0</v>
      </c>
      <c r="O8" s="170"/>
      <c r="P8" s="170">
        <f>SUM(P9:P24)</f>
        <v>0</v>
      </c>
      <c r="Q8" s="170"/>
      <c r="R8" s="170">
        <f>SUM(R9:R24)</f>
        <v>0</v>
      </c>
      <c r="S8" s="170"/>
      <c r="T8" s="170"/>
      <c r="U8" s="182"/>
      <c r="V8" s="170">
        <f>SUM(V9:V24)</f>
        <v>13.38</v>
      </c>
      <c r="AF8" t="s">
        <v>87</v>
      </c>
    </row>
    <row r="9" spans="1:61" outlineLevel="1" x14ac:dyDescent="0.2">
      <c r="A9" s="160">
        <v>1</v>
      </c>
      <c r="B9" s="165" t="s">
        <v>88</v>
      </c>
      <c r="C9" s="193" t="s">
        <v>89</v>
      </c>
      <c r="D9" s="167" t="s">
        <v>90</v>
      </c>
      <c r="E9" s="209">
        <v>3.7</v>
      </c>
      <c r="F9" s="209">
        <f>E9*$Y$1</f>
        <v>14.8</v>
      </c>
      <c r="G9" s="272"/>
      <c r="H9" s="202">
        <f>ROUND(E9*G9,2)</f>
        <v>0</v>
      </c>
      <c r="I9" s="171"/>
      <c r="J9" s="172">
        <f>ROUND(E9*I9,2)</f>
        <v>0</v>
      </c>
      <c r="K9" s="171"/>
      <c r="L9" s="172">
        <f>ROUND(E9*K9,2)</f>
        <v>0</v>
      </c>
      <c r="M9" s="172">
        <v>21</v>
      </c>
      <c r="N9" s="172">
        <f>H9*(1+M9/100)</f>
        <v>0</v>
      </c>
      <c r="O9" s="172">
        <v>0</v>
      </c>
      <c r="P9" s="172">
        <f>ROUND(E9*O9,2)</f>
        <v>0</v>
      </c>
      <c r="Q9" s="172">
        <v>0</v>
      </c>
      <c r="R9" s="172">
        <f>ROUND(E9*Q9,2)</f>
        <v>0</v>
      </c>
      <c r="S9" s="172"/>
      <c r="T9" s="172"/>
      <c r="U9" s="173">
        <v>3.2000000000000001E-2</v>
      </c>
      <c r="V9" s="172">
        <f>ROUND(E9*U9,2)</f>
        <v>0.12</v>
      </c>
      <c r="W9" s="159"/>
      <c r="X9" s="159"/>
      <c r="Y9" s="159"/>
      <c r="Z9" s="159"/>
      <c r="AA9" s="159"/>
      <c r="AB9" s="159"/>
      <c r="AC9" s="159"/>
      <c r="AD9" s="159"/>
      <c r="AE9" s="159"/>
      <c r="AF9" s="159" t="s">
        <v>91</v>
      </c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</row>
    <row r="10" spans="1:61" outlineLevel="1" x14ac:dyDescent="0.2">
      <c r="A10" s="160"/>
      <c r="B10" s="165"/>
      <c r="C10" s="194" t="s">
        <v>92</v>
      </c>
      <c r="D10" s="168"/>
      <c r="E10" s="210">
        <v>3.7</v>
      </c>
      <c r="F10" s="287">
        <f t="shared" ref="F10:F50" si="0">E10*$Y$1</f>
        <v>14.8</v>
      </c>
      <c r="G10" s="273"/>
      <c r="H10" s="20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3"/>
      <c r="V10" s="172"/>
      <c r="W10" s="159"/>
      <c r="X10" s="159"/>
      <c r="Y10" s="159"/>
      <c r="Z10" s="159"/>
      <c r="AA10" s="159"/>
      <c r="AB10" s="159"/>
      <c r="AC10" s="159"/>
      <c r="AD10" s="159"/>
      <c r="AE10" s="159"/>
      <c r="AF10" s="159" t="s">
        <v>93</v>
      </c>
      <c r="AG10" s="159">
        <v>0</v>
      </c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</row>
    <row r="11" spans="1:61" outlineLevel="1" x14ac:dyDescent="0.2">
      <c r="A11" s="160">
        <v>2</v>
      </c>
      <c r="B11" s="165" t="s">
        <v>94</v>
      </c>
      <c r="C11" s="193" t="s">
        <v>95</v>
      </c>
      <c r="D11" s="167" t="s">
        <v>90</v>
      </c>
      <c r="E11" s="209">
        <v>0.82</v>
      </c>
      <c r="F11" s="209">
        <f t="shared" si="0"/>
        <v>3.28</v>
      </c>
      <c r="G11" s="272"/>
      <c r="H11" s="202">
        <f>ROUND(E11*G11,2)</f>
        <v>0</v>
      </c>
      <c r="I11" s="171"/>
      <c r="J11" s="172">
        <f>ROUND(E11*I11,2)</f>
        <v>0</v>
      </c>
      <c r="K11" s="171"/>
      <c r="L11" s="172">
        <f>ROUND(E11*K11,2)</f>
        <v>0</v>
      </c>
      <c r="M11" s="172">
        <v>21</v>
      </c>
      <c r="N11" s="172">
        <f>H11*(1+M11/100)</f>
        <v>0</v>
      </c>
      <c r="O11" s="172">
        <v>0</v>
      </c>
      <c r="P11" s="172">
        <f>ROUND(E11*O11,2)</f>
        <v>0</v>
      </c>
      <c r="Q11" s="172">
        <v>0</v>
      </c>
      <c r="R11" s="172">
        <f>ROUND(E11*Q11,2)</f>
        <v>0</v>
      </c>
      <c r="S11" s="172"/>
      <c r="T11" s="172"/>
      <c r="U11" s="173">
        <v>0.11</v>
      </c>
      <c r="V11" s="172">
        <f>ROUND(E11*U11,2)</f>
        <v>0.09</v>
      </c>
      <c r="W11" s="159"/>
      <c r="X11" s="159"/>
      <c r="Y11" s="159"/>
      <c r="Z11" s="159"/>
      <c r="AA11" s="159"/>
      <c r="AB11" s="159"/>
      <c r="AC11" s="159"/>
      <c r="AD11" s="159"/>
      <c r="AE11" s="159"/>
      <c r="AF11" s="159" t="s">
        <v>91</v>
      </c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</row>
    <row r="12" spans="1:61" outlineLevel="1" x14ac:dyDescent="0.2">
      <c r="A12" s="160"/>
      <c r="B12" s="165"/>
      <c r="C12" s="194" t="s">
        <v>96</v>
      </c>
      <c r="D12" s="168"/>
      <c r="E12" s="210">
        <v>0.82</v>
      </c>
      <c r="F12" s="287">
        <f t="shared" si="0"/>
        <v>3.28</v>
      </c>
      <c r="G12" s="273"/>
      <c r="H12" s="20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3"/>
      <c r="V12" s="172"/>
      <c r="W12" s="159"/>
      <c r="X12" s="159"/>
      <c r="Y12" s="159"/>
      <c r="Z12" s="159"/>
      <c r="AA12" s="159"/>
      <c r="AB12" s="159"/>
      <c r="AC12" s="159"/>
      <c r="AD12" s="159"/>
      <c r="AE12" s="159"/>
      <c r="AF12" s="159" t="s">
        <v>93</v>
      </c>
      <c r="AG12" s="159">
        <v>0</v>
      </c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</row>
    <row r="13" spans="1:61" outlineLevel="1" x14ac:dyDescent="0.2">
      <c r="A13" s="160">
        <v>3</v>
      </c>
      <c r="B13" s="165" t="s">
        <v>97</v>
      </c>
      <c r="C13" s="193" t="s">
        <v>98</v>
      </c>
      <c r="D13" s="167" t="s">
        <v>90</v>
      </c>
      <c r="E13" s="209">
        <v>0.82</v>
      </c>
      <c r="F13" s="209">
        <f t="shared" si="0"/>
        <v>3.28</v>
      </c>
      <c r="G13" s="272"/>
      <c r="H13" s="202">
        <f>ROUND(E13*G13,2)</f>
        <v>0</v>
      </c>
      <c r="I13" s="171"/>
      <c r="J13" s="172">
        <f>ROUND(E13*I13,2)</f>
        <v>0</v>
      </c>
      <c r="K13" s="171"/>
      <c r="L13" s="172">
        <f>ROUND(E13*K13,2)</f>
        <v>0</v>
      </c>
      <c r="M13" s="172">
        <v>21</v>
      </c>
      <c r="N13" s="172">
        <f>H13*(1+M13/100)</f>
        <v>0</v>
      </c>
      <c r="O13" s="172">
        <v>0</v>
      </c>
      <c r="P13" s="172">
        <f>ROUND(E13*O13,2)</f>
        <v>0</v>
      </c>
      <c r="Q13" s="172">
        <v>0</v>
      </c>
      <c r="R13" s="172">
        <f>ROUND(E13*Q13,2)</f>
        <v>0</v>
      </c>
      <c r="S13" s="172"/>
      <c r="T13" s="172"/>
      <c r="U13" s="173">
        <v>4.3099999999999999E-2</v>
      </c>
      <c r="V13" s="172">
        <f>ROUND(E13*U13,2)</f>
        <v>0.04</v>
      </c>
      <c r="W13" s="159"/>
      <c r="X13" s="159"/>
      <c r="Y13" s="159"/>
      <c r="Z13" s="159"/>
      <c r="AA13" s="159"/>
      <c r="AB13" s="159"/>
      <c r="AC13" s="159"/>
      <c r="AD13" s="159"/>
      <c r="AE13" s="159"/>
      <c r="AF13" s="159" t="s">
        <v>91</v>
      </c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</row>
    <row r="14" spans="1:61" ht="22.5" outlineLevel="1" x14ac:dyDescent="0.2">
      <c r="A14" s="160">
        <v>4</v>
      </c>
      <c r="B14" s="165" t="s">
        <v>99</v>
      </c>
      <c r="C14" s="193" t="s">
        <v>100</v>
      </c>
      <c r="D14" s="167" t="s">
        <v>90</v>
      </c>
      <c r="E14" s="209">
        <v>1.071</v>
      </c>
      <c r="F14" s="209">
        <f t="shared" si="0"/>
        <v>4.2839999999999998</v>
      </c>
      <c r="G14" s="272"/>
      <c r="H14" s="202">
        <f>ROUND(E14*G14,2)</f>
        <v>0</v>
      </c>
      <c r="I14" s="171"/>
      <c r="J14" s="172">
        <f>ROUND(E14*I14,2)</f>
        <v>0</v>
      </c>
      <c r="K14" s="171"/>
      <c r="L14" s="172">
        <f>ROUND(E14*K14,2)</f>
        <v>0</v>
      </c>
      <c r="M14" s="172">
        <v>21</v>
      </c>
      <c r="N14" s="172">
        <f>H14*(1+M14/100)</f>
        <v>0</v>
      </c>
      <c r="O14" s="172">
        <v>0</v>
      </c>
      <c r="P14" s="172">
        <f>ROUND(E14*O14,2)</f>
        <v>0</v>
      </c>
      <c r="Q14" s="172">
        <v>0</v>
      </c>
      <c r="R14" s="172">
        <f>ROUND(E14*Q14,2)</f>
        <v>0</v>
      </c>
      <c r="S14" s="172"/>
      <c r="T14" s="172"/>
      <c r="U14" s="173">
        <v>0.23</v>
      </c>
      <c r="V14" s="172">
        <f>ROUND(E14*U14,2)</f>
        <v>0.25</v>
      </c>
      <c r="W14" s="159"/>
      <c r="X14" s="159"/>
      <c r="Y14" s="159"/>
      <c r="Z14" s="159"/>
      <c r="AA14" s="159"/>
      <c r="AB14" s="159"/>
      <c r="AC14" s="159"/>
      <c r="AD14" s="159"/>
      <c r="AE14" s="159"/>
      <c r="AF14" s="159" t="s">
        <v>91</v>
      </c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</row>
    <row r="15" spans="1:61" outlineLevel="1" x14ac:dyDescent="0.2">
      <c r="A15" s="160"/>
      <c r="B15" s="165"/>
      <c r="C15" s="194" t="s">
        <v>101</v>
      </c>
      <c r="D15" s="168"/>
      <c r="E15" s="210"/>
      <c r="F15" s="209">
        <f t="shared" si="0"/>
        <v>0</v>
      </c>
      <c r="G15" s="273"/>
      <c r="H15" s="20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3"/>
      <c r="V15" s="172"/>
      <c r="W15" s="159"/>
      <c r="X15" s="159"/>
      <c r="Y15" s="159"/>
      <c r="Z15" s="159"/>
      <c r="AA15" s="159"/>
      <c r="AB15" s="159"/>
      <c r="AC15" s="159"/>
      <c r="AD15" s="159"/>
      <c r="AE15" s="159"/>
      <c r="AF15" s="159" t="s">
        <v>93</v>
      </c>
      <c r="AG15" s="159">
        <v>0</v>
      </c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  <c r="BI15" s="159"/>
    </row>
    <row r="16" spans="1:61" outlineLevel="1" x14ac:dyDescent="0.2">
      <c r="A16" s="160"/>
      <c r="B16" s="165"/>
      <c r="C16" s="194" t="s">
        <v>102</v>
      </c>
      <c r="D16" s="168"/>
      <c r="E16" s="210">
        <v>0.94499999999999995</v>
      </c>
      <c r="F16" s="287">
        <f t="shared" si="0"/>
        <v>3.78</v>
      </c>
      <c r="G16" s="273"/>
      <c r="H16" s="20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3"/>
      <c r="V16" s="172"/>
      <c r="W16" s="159"/>
      <c r="X16" s="159"/>
      <c r="Y16" s="159"/>
      <c r="Z16" s="159"/>
      <c r="AA16" s="159"/>
      <c r="AB16" s="159"/>
      <c r="AC16" s="159"/>
      <c r="AD16" s="159"/>
      <c r="AE16" s="159"/>
      <c r="AF16" s="159" t="s">
        <v>93</v>
      </c>
      <c r="AG16" s="159">
        <v>0</v>
      </c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</row>
    <row r="17" spans="1:61" outlineLevel="1" x14ac:dyDescent="0.2">
      <c r="A17" s="160"/>
      <c r="B17" s="165"/>
      <c r="C17" s="194" t="s">
        <v>103</v>
      </c>
      <c r="D17" s="168"/>
      <c r="E17" s="210"/>
      <c r="F17" s="209">
        <f t="shared" si="0"/>
        <v>0</v>
      </c>
      <c r="G17" s="273"/>
      <c r="H17" s="20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3"/>
      <c r="V17" s="172"/>
      <c r="W17" s="159"/>
      <c r="X17" s="159"/>
      <c r="Y17" s="159"/>
      <c r="Z17" s="159"/>
      <c r="AA17" s="159"/>
      <c r="AB17" s="159"/>
      <c r="AC17" s="159"/>
      <c r="AD17" s="159"/>
      <c r="AE17" s="159"/>
      <c r="AF17" s="159" t="s">
        <v>93</v>
      </c>
      <c r="AG17" s="159">
        <v>0</v>
      </c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</row>
    <row r="18" spans="1:61" outlineLevel="1" x14ac:dyDescent="0.2">
      <c r="A18" s="160"/>
      <c r="B18" s="165"/>
      <c r="C18" s="194" t="s">
        <v>104</v>
      </c>
      <c r="D18" s="168"/>
      <c r="E18" s="210">
        <v>0.126</v>
      </c>
      <c r="F18" s="287">
        <f t="shared" si="0"/>
        <v>0.504</v>
      </c>
      <c r="G18" s="273"/>
      <c r="H18" s="20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3"/>
      <c r="V18" s="172"/>
      <c r="W18" s="159"/>
      <c r="X18" s="159"/>
      <c r="Y18" s="159"/>
      <c r="Z18" s="159"/>
      <c r="AA18" s="159"/>
      <c r="AB18" s="159"/>
      <c r="AC18" s="159"/>
      <c r="AD18" s="159"/>
      <c r="AE18" s="159"/>
      <c r="AF18" s="159" t="s">
        <v>93</v>
      </c>
      <c r="AG18" s="159">
        <v>0</v>
      </c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</row>
    <row r="19" spans="1:61" outlineLevel="1" x14ac:dyDescent="0.2">
      <c r="A19" s="160">
        <v>5</v>
      </c>
      <c r="B19" s="165" t="s">
        <v>105</v>
      </c>
      <c r="C19" s="193" t="s">
        <v>106</v>
      </c>
      <c r="D19" s="167" t="s">
        <v>90</v>
      </c>
      <c r="E19" s="209">
        <v>1.071</v>
      </c>
      <c r="F19" s="209">
        <f t="shared" si="0"/>
        <v>4.2839999999999998</v>
      </c>
      <c r="G19" s="272"/>
      <c r="H19" s="202">
        <f>ROUND(E19*G19,2)</f>
        <v>0</v>
      </c>
      <c r="I19" s="171"/>
      <c r="J19" s="172">
        <f>ROUND(E19*I19,2)</f>
        <v>0</v>
      </c>
      <c r="K19" s="171"/>
      <c r="L19" s="172">
        <f>ROUND(E19*K19,2)</f>
        <v>0</v>
      </c>
      <c r="M19" s="172">
        <v>21</v>
      </c>
      <c r="N19" s="172">
        <f>H19*(1+M19/100)</f>
        <v>0</v>
      </c>
      <c r="O19" s="172">
        <v>0</v>
      </c>
      <c r="P19" s="172">
        <f>ROUND(E19*O19,2)</f>
        <v>0</v>
      </c>
      <c r="Q19" s="172">
        <v>0</v>
      </c>
      <c r="R19" s="172">
        <f>ROUND(E19*Q19,2)</f>
        <v>0</v>
      </c>
      <c r="S19" s="172"/>
      <c r="T19" s="172"/>
      <c r="U19" s="173">
        <v>0.64680000000000004</v>
      </c>
      <c r="V19" s="172">
        <f>ROUND(E19*U19,2)</f>
        <v>0.69</v>
      </c>
      <c r="W19" s="159"/>
      <c r="X19" s="159"/>
      <c r="Y19" s="159"/>
      <c r="Z19" s="159"/>
      <c r="AA19" s="159"/>
      <c r="AB19" s="159"/>
      <c r="AC19" s="159"/>
      <c r="AD19" s="159"/>
      <c r="AE19" s="159"/>
      <c r="AF19" s="159" t="s">
        <v>91</v>
      </c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</row>
    <row r="20" spans="1:61" outlineLevel="1" x14ac:dyDescent="0.2">
      <c r="A20" s="160">
        <v>6</v>
      </c>
      <c r="B20" s="165" t="s">
        <v>107</v>
      </c>
      <c r="C20" s="193" t="s">
        <v>108</v>
      </c>
      <c r="D20" s="167" t="s">
        <v>90</v>
      </c>
      <c r="E20" s="209">
        <v>5.5910000000000002</v>
      </c>
      <c r="F20" s="209">
        <f t="shared" si="0"/>
        <v>22.364000000000001</v>
      </c>
      <c r="G20" s="272"/>
      <c r="H20" s="202">
        <f>ROUND(E20*G20,2)</f>
        <v>0</v>
      </c>
      <c r="I20" s="171"/>
      <c r="J20" s="172">
        <f>ROUND(E20*I20,2)</f>
        <v>0</v>
      </c>
      <c r="K20" s="171"/>
      <c r="L20" s="172">
        <f>ROUND(E20*K20,2)</f>
        <v>0</v>
      </c>
      <c r="M20" s="172">
        <v>21</v>
      </c>
      <c r="N20" s="172">
        <f>H20*(1+M20/100)</f>
        <v>0</v>
      </c>
      <c r="O20" s="172">
        <v>0</v>
      </c>
      <c r="P20" s="172">
        <f>ROUND(E20*O20,2)</f>
        <v>0</v>
      </c>
      <c r="Q20" s="172">
        <v>0</v>
      </c>
      <c r="R20" s="172">
        <f>ROUND(E20*Q20,2)</f>
        <v>0</v>
      </c>
      <c r="S20" s="172"/>
      <c r="T20" s="172"/>
      <c r="U20" s="173">
        <v>0.34499999999999997</v>
      </c>
      <c r="V20" s="172">
        <f>ROUND(E20*U20,2)</f>
        <v>1.93</v>
      </c>
      <c r="W20" s="159"/>
      <c r="X20" s="159"/>
      <c r="Y20" s="159"/>
      <c r="Z20" s="159"/>
      <c r="AA20" s="159"/>
      <c r="AB20" s="159"/>
      <c r="AC20" s="159"/>
      <c r="AD20" s="159"/>
      <c r="AE20" s="159"/>
      <c r="AF20" s="159" t="s">
        <v>91</v>
      </c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</row>
    <row r="21" spans="1:61" outlineLevel="1" x14ac:dyDescent="0.2">
      <c r="A21" s="160"/>
      <c r="B21" s="165"/>
      <c r="C21" s="194" t="s">
        <v>109</v>
      </c>
      <c r="D21" s="168"/>
      <c r="E21" s="210">
        <v>5.5910000000000002</v>
      </c>
      <c r="F21" s="287">
        <f t="shared" si="0"/>
        <v>22.364000000000001</v>
      </c>
      <c r="G21" s="273"/>
      <c r="H21" s="20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3"/>
      <c r="V21" s="172"/>
      <c r="W21" s="159"/>
      <c r="X21" s="159"/>
      <c r="Y21" s="159"/>
      <c r="Z21" s="159"/>
      <c r="AA21" s="159"/>
      <c r="AB21" s="159"/>
      <c r="AC21" s="159"/>
      <c r="AD21" s="159"/>
      <c r="AE21" s="159"/>
      <c r="AF21" s="159" t="s">
        <v>93</v>
      </c>
      <c r="AG21" s="159">
        <v>0</v>
      </c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</row>
    <row r="22" spans="1:61" outlineLevel="1" x14ac:dyDescent="0.2">
      <c r="A22" s="160">
        <v>7</v>
      </c>
      <c r="B22" s="165" t="s">
        <v>110</v>
      </c>
      <c r="C22" s="193" t="s">
        <v>111</v>
      </c>
      <c r="D22" s="167" t="s">
        <v>90</v>
      </c>
      <c r="E22" s="209">
        <v>5.5910000000000002</v>
      </c>
      <c r="F22" s="209">
        <f t="shared" si="0"/>
        <v>22.364000000000001</v>
      </c>
      <c r="G22" s="272"/>
      <c r="H22" s="202">
        <f>ROUND(E22*G22,2)</f>
        <v>0</v>
      </c>
      <c r="I22" s="171"/>
      <c r="J22" s="172">
        <f>ROUND(E22*I22,2)</f>
        <v>0</v>
      </c>
      <c r="K22" s="171"/>
      <c r="L22" s="172">
        <f>ROUND(E22*K22,2)</f>
        <v>0</v>
      </c>
      <c r="M22" s="172">
        <v>21</v>
      </c>
      <c r="N22" s="172">
        <f>H22*(1+M22/100)</f>
        <v>0</v>
      </c>
      <c r="O22" s="172">
        <v>0</v>
      </c>
      <c r="P22" s="172">
        <f>ROUND(E22*O22,2)</f>
        <v>0</v>
      </c>
      <c r="Q22" s="172">
        <v>0</v>
      </c>
      <c r="R22" s="172">
        <f>ROUND(E22*Q22,2)</f>
        <v>0</v>
      </c>
      <c r="S22" s="172"/>
      <c r="T22" s="172"/>
      <c r="U22" s="173">
        <v>7.3999999999999996E-2</v>
      </c>
      <c r="V22" s="172">
        <f>ROUND(E22*U22,2)</f>
        <v>0.41</v>
      </c>
      <c r="W22" s="159"/>
      <c r="X22" s="159"/>
      <c r="Y22" s="159"/>
      <c r="Z22" s="159"/>
      <c r="AA22" s="159"/>
      <c r="AB22" s="159"/>
      <c r="AC22" s="159"/>
      <c r="AD22" s="159"/>
      <c r="AE22" s="159"/>
      <c r="AF22" s="159" t="s">
        <v>91</v>
      </c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</row>
    <row r="23" spans="1:61" outlineLevel="1" x14ac:dyDescent="0.2">
      <c r="A23" s="160">
        <v>8</v>
      </c>
      <c r="B23" s="165" t="s">
        <v>112</v>
      </c>
      <c r="C23" s="193" t="s">
        <v>113</v>
      </c>
      <c r="D23" s="167" t="s">
        <v>114</v>
      </c>
      <c r="E23" s="209">
        <v>24.41</v>
      </c>
      <c r="F23" s="209">
        <f t="shared" si="0"/>
        <v>97.64</v>
      </c>
      <c r="G23" s="272"/>
      <c r="H23" s="202">
        <f>ROUND(E23*G23,2)</f>
        <v>0</v>
      </c>
      <c r="I23" s="171"/>
      <c r="J23" s="172">
        <f>ROUND(E23*I23,2)</f>
        <v>0</v>
      </c>
      <c r="K23" s="171"/>
      <c r="L23" s="172">
        <f>ROUND(E23*K23,2)</f>
        <v>0</v>
      </c>
      <c r="M23" s="172">
        <v>21</v>
      </c>
      <c r="N23" s="172">
        <f>H23*(1+M23/100)</f>
        <v>0</v>
      </c>
      <c r="O23" s="172">
        <v>0</v>
      </c>
      <c r="P23" s="172">
        <f>ROUND(E23*O23,2)</f>
        <v>0</v>
      </c>
      <c r="Q23" s="172">
        <v>0</v>
      </c>
      <c r="R23" s="172">
        <f>ROUND(E23*Q23,2)</f>
        <v>0</v>
      </c>
      <c r="S23" s="172"/>
      <c r="T23" s="172"/>
      <c r="U23" s="173">
        <v>0.254</v>
      </c>
      <c r="V23" s="172">
        <f>ROUND(E23*U23,2)</f>
        <v>6.2</v>
      </c>
      <c r="W23" s="159"/>
      <c r="X23" s="159"/>
      <c r="Y23" s="159"/>
      <c r="Z23" s="159"/>
      <c r="AA23" s="159"/>
      <c r="AB23" s="159"/>
      <c r="AC23" s="159"/>
      <c r="AD23" s="159"/>
      <c r="AE23" s="159"/>
      <c r="AF23" s="159" t="s">
        <v>91</v>
      </c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  <c r="BI23" s="159"/>
    </row>
    <row r="24" spans="1:61" outlineLevel="1" x14ac:dyDescent="0.2">
      <c r="A24" s="160">
        <v>9</v>
      </c>
      <c r="B24" s="165" t="s">
        <v>115</v>
      </c>
      <c r="C24" s="193" t="s">
        <v>116</v>
      </c>
      <c r="D24" s="167" t="s">
        <v>90</v>
      </c>
      <c r="E24" s="209">
        <v>5.5910000000000002</v>
      </c>
      <c r="F24" s="209">
        <f t="shared" si="0"/>
        <v>22.364000000000001</v>
      </c>
      <c r="G24" s="272"/>
      <c r="H24" s="202">
        <f>ROUND(E24*G24,2)</f>
        <v>0</v>
      </c>
      <c r="I24" s="171"/>
      <c r="J24" s="172">
        <f>ROUND(E24*I24,2)</f>
        <v>0</v>
      </c>
      <c r="K24" s="171"/>
      <c r="L24" s="172">
        <f>ROUND(E24*K24,2)</f>
        <v>0</v>
      </c>
      <c r="M24" s="172">
        <v>21</v>
      </c>
      <c r="N24" s="172">
        <f>H24*(1+M24/100)</f>
        <v>0</v>
      </c>
      <c r="O24" s="172">
        <v>0</v>
      </c>
      <c r="P24" s="172">
        <f>ROUND(E24*O24,2)</f>
        <v>0</v>
      </c>
      <c r="Q24" s="172">
        <v>0</v>
      </c>
      <c r="R24" s="172">
        <f>ROUND(E24*Q24,2)</f>
        <v>0</v>
      </c>
      <c r="S24" s="172"/>
      <c r="T24" s="172"/>
      <c r="U24" s="173">
        <v>0.65200000000000002</v>
      </c>
      <c r="V24" s="172">
        <f>ROUND(E24*U24,2)</f>
        <v>3.65</v>
      </c>
      <c r="W24" s="159"/>
      <c r="X24" s="159"/>
      <c r="Y24" s="159"/>
      <c r="Z24" s="159"/>
      <c r="AA24" s="159"/>
      <c r="AB24" s="159"/>
      <c r="AC24" s="159"/>
      <c r="AD24" s="159"/>
      <c r="AE24" s="159"/>
      <c r="AF24" s="159" t="s">
        <v>91</v>
      </c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  <c r="BI24" s="159"/>
    </row>
    <row r="25" spans="1:61" x14ac:dyDescent="0.2">
      <c r="A25" s="161" t="s">
        <v>86</v>
      </c>
      <c r="B25" s="166" t="s">
        <v>50</v>
      </c>
      <c r="C25" s="195" t="s">
        <v>51</v>
      </c>
      <c r="D25" s="169"/>
      <c r="E25" s="211"/>
      <c r="F25" s="211"/>
      <c r="G25" s="174"/>
      <c r="H25" s="203">
        <f>SUMIF(AF26:AF35,"&lt;&gt;NOR",H26:H35)</f>
        <v>0</v>
      </c>
      <c r="I25" s="174"/>
      <c r="J25" s="174">
        <f>SUM(J26:J35)</f>
        <v>0</v>
      </c>
      <c r="K25" s="174"/>
      <c r="L25" s="174">
        <f>SUM(L26:L35)</f>
        <v>0</v>
      </c>
      <c r="M25" s="174"/>
      <c r="N25" s="174">
        <f>SUM(N26:N35)</f>
        <v>0</v>
      </c>
      <c r="O25" s="174"/>
      <c r="P25" s="174">
        <f>SUM(P26:P35)</f>
        <v>5.68</v>
      </c>
      <c r="Q25" s="174"/>
      <c r="R25" s="174">
        <f>SUM(R26:R35)</f>
        <v>0</v>
      </c>
      <c r="S25" s="174"/>
      <c r="T25" s="174"/>
      <c r="U25" s="175"/>
      <c r="V25" s="174">
        <f>SUM(V26:V35)</f>
        <v>2.2399999999999998</v>
      </c>
      <c r="AF25" t="s">
        <v>87</v>
      </c>
    </row>
    <row r="26" spans="1:61" outlineLevel="1" x14ac:dyDescent="0.2">
      <c r="A26" s="160">
        <v>10</v>
      </c>
      <c r="B26" s="165" t="s">
        <v>117</v>
      </c>
      <c r="C26" s="193" t="s">
        <v>118</v>
      </c>
      <c r="D26" s="167" t="s">
        <v>90</v>
      </c>
      <c r="E26" s="209">
        <v>1.071</v>
      </c>
      <c r="F26" s="209">
        <f t="shared" si="0"/>
        <v>4.2839999999999998</v>
      </c>
      <c r="G26" s="272"/>
      <c r="H26" s="202">
        <f>ROUND(E26*G26,2)</f>
        <v>0</v>
      </c>
      <c r="I26" s="171"/>
      <c r="J26" s="172">
        <f>ROUND(E26*I26,2)</f>
        <v>0</v>
      </c>
      <c r="K26" s="171"/>
      <c r="L26" s="172">
        <f>ROUND(E26*K26,2)</f>
        <v>0</v>
      </c>
      <c r="M26" s="172">
        <v>21</v>
      </c>
      <c r="N26" s="172">
        <f>H26*(1+M26/100)</f>
        <v>0</v>
      </c>
      <c r="O26" s="172">
        <v>2.5249999999999999</v>
      </c>
      <c r="P26" s="172">
        <f>ROUND(E26*O26,2)</f>
        <v>2.7</v>
      </c>
      <c r="Q26" s="172">
        <v>0</v>
      </c>
      <c r="R26" s="172">
        <f>ROUND(E26*Q26,2)</f>
        <v>0</v>
      </c>
      <c r="S26" s="172"/>
      <c r="T26" s="172"/>
      <c r="U26" s="173">
        <v>0.47699999999999998</v>
      </c>
      <c r="V26" s="172">
        <f>ROUND(E26*U26,2)</f>
        <v>0.51</v>
      </c>
      <c r="W26" s="159"/>
      <c r="X26" s="159"/>
      <c r="Y26" s="159"/>
      <c r="Z26" s="159"/>
      <c r="AA26" s="159"/>
      <c r="AB26" s="159"/>
      <c r="AC26" s="159"/>
      <c r="AD26" s="159"/>
      <c r="AE26" s="159"/>
      <c r="AF26" s="159" t="s">
        <v>91</v>
      </c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  <c r="BI26" s="159"/>
    </row>
    <row r="27" spans="1:61" outlineLevel="1" x14ac:dyDescent="0.2">
      <c r="A27" s="160"/>
      <c r="B27" s="165"/>
      <c r="C27" s="194" t="s">
        <v>119</v>
      </c>
      <c r="D27" s="168"/>
      <c r="E27" s="210"/>
      <c r="F27" s="209">
        <f t="shared" si="0"/>
        <v>0</v>
      </c>
      <c r="G27" s="273"/>
      <c r="H27" s="20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3"/>
      <c r="V27" s="172"/>
      <c r="W27" s="159"/>
      <c r="X27" s="159"/>
      <c r="Y27" s="159"/>
      <c r="Z27" s="159"/>
      <c r="AA27" s="159"/>
      <c r="AB27" s="159"/>
      <c r="AC27" s="159"/>
      <c r="AD27" s="159"/>
      <c r="AE27" s="159"/>
      <c r="AF27" s="159" t="s">
        <v>93</v>
      </c>
      <c r="AG27" s="159">
        <v>0</v>
      </c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59"/>
      <c r="BB27" s="159"/>
      <c r="BC27" s="159"/>
      <c r="BD27" s="159"/>
      <c r="BE27" s="159"/>
      <c r="BF27" s="159"/>
      <c r="BG27" s="159"/>
      <c r="BH27" s="159"/>
      <c r="BI27" s="159"/>
    </row>
    <row r="28" spans="1:61" outlineLevel="1" x14ac:dyDescent="0.2">
      <c r="A28" s="160"/>
      <c r="B28" s="165"/>
      <c r="C28" s="194" t="s">
        <v>120</v>
      </c>
      <c r="D28" s="168"/>
      <c r="E28" s="210">
        <v>1.071</v>
      </c>
      <c r="F28" s="287">
        <f t="shared" si="0"/>
        <v>4.2839999999999998</v>
      </c>
      <c r="G28" s="273"/>
      <c r="H28" s="20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3"/>
      <c r="V28" s="172"/>
      <c r="W28" s="159"/>
      <c r="X28" s="159"/>
      <c r="Y28" s="159"/>
      <c r="Z28" s="159"/>
      <c r="AA28" s="159"/>
      <c r="AB28" s="159"/>
      <c r="AC28" s="159"/>
      <c r="AD28" s="159"/>
      <c r="AE28" s="159"/>
      <c r="AF28" s="159" t="s">
        <v>93</v>
      </c>
      <c r="AG28" s="159">
        <v>0</v>
      </c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  <c r="BI28" s="159"/>
    </row>
    <row r="29" spans="1:61" outlineLevel="1" x14ac:dyDescent="0.2">
      <c r="A29" s="160">
        <v>11</v>
      </c>
      <c r="B29" s="165" t="s">
        <v>121</v>
      </c>
      <c r="C29" s="193" t="s">
        <v>122</v>
      </c>
      <c r="D29" s="167" t="s">
        <v>90</v>
      </c>
      <c r="E29" s="209">
        <v>0.82</v>
      </c>
      <c r="F29" s="209">
        <f t="shared" si="0"/>
        <v>3.28</v>
      </c>
      <c r="G29" s="272"/>
      <c r="H29" s="202">
        <f>ROUND(E29*G29,2)</f>
        <v>0</v>
      </c>
      <c r="I29" s="171"/>
      <c r="J29" s="172">
        <f>ROUND(E29*I29,2)</f>
        <v>0</v>
      </c>
      <c r="K29" s="171"/>
      <c r="L29" s="172">
        <f>ROUND(E29*K29,2)</f>
        <v>0</v>
      </c>
      <c r="M29" s="172">
        <v>21</v>
      </c>
      <c r="N29" s="172">
        <f>H29*(1+M29/100)</f>
        <v>0</v>
      </c>
      <c r="O29" s="172">
        <v>1.7816399999999999</v>
      </c>
      <c r="P29" s="172">
        <f>ROUND(E29*O29,2)</f>
        <v>1.46</v>
      </c>
      <c r="Q29" s="172">
        <v>0</v>
      </c>
      <c r="R29" s="172">
        <f>ROUND(E29*Q29,2)</f>
        <v>0</v>
      </c>
      <c r="S29" s="172"/>
      <c r="T29" s="172"/>
      <c r="U29" s="173">
        <v>1.085</v>
      </c>
      <c r="V29" s="172">
        <f>ROUND(E29*U29,2)</f>
        <v>0.89</v>
      </c>
      <c r="W29" s="159"/>
      <c r="X29" s="159"/>
      <c r="Y29" s="159"/>
      <c r="Z29" s="159"/>
      <c r="AA29" s="159"/>
      <c r="AB29" s="159"/>
      <c r="AC29" s="159"/>
      <c r="AD29" s="159"/>
      <c r="AE29" s="159"/>
      <c r="AF29" s="159" t="s">
        <v>91</v>
      </c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</row>
    <row r="30" spans="1:61" outlineLevel="1" x14ac:dyDescent="0.2">
      <c r="A30" s="160"/>
      <c r="B30" s="165"/>
      <c r="C30" s="194" t="s">
        <v>123</v>
      </c>
      <c r="D30" s="168"/>
      <c r="E30" s="210"/>
      <c r="F30" s="209">
        <f t="shared" si="0"/>
        <v>0</v>
      </c>
      <c r="G30" s="273"/>
      <c r="H30" s="202"/>
      <c r="I30" s="172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3"/>
      <c r="V30" s="172"/>
      <c r="W30" s="159"/>
      <c r="X30" s="159"/>
      <c r="Y30" s="159"/>
      <c r="Z30" s="159"/>
      <c r="AA30" s="159"/>
      <c r="AB30" s="159"/>
      <c r="AC30" s="159"/>
      <c r="AD30" s="159"/>
      <c r="AE30" s="159"/>
      <c r="AF30" s="159" t="s">
        <v>93</v>
      </c>
      <c r="AG30" s="159">
        <v>0</v>
      </c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  <c r="BI30" s="159"/>
    </row>
    <row r="31" spans="1:61" outlineLevel="1" x14ac:dyDescent="0.2">
      <c r="A31" s="160"/>
      <c r="B31" s="165"/>
      <c r="C31" s="194" t="s">
        <v>124</v>
      </c>
      <c r="D31" s="168"/>
      <c r="E31" s="210">
        <v>0.82</v>
      </c>
      <c r="F31" s="287">
        <f t="shared" si="0"/>
        <v>3.28</v>
      </c>
      <c r="G31" s="273"/>
      <c r="H31" s="202"/>
      <c r="I31" s="172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3"/>
      <c r="V31" s="172"/>
      <c r="W31" s="159"/>
      <c r="X31" s="159"/>
      <c r="Y31" s="159"/>
      <c r="Z31" s="159"/>
      <c r="AA31" s="159"/>
      <c r="AB31" s="159"/>
      <c r="AC31" s="159"/>
      <c r="AD31" s="159"/>
      <c r="AE31" s="159"/>
      <c r="AF31" s="159" t="s">
        <v>93</v>
      </c>
      <c r="AG31" s="159">
        <v>0</v>
      </c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  <c r="BE31" s="159"/>
      <c r="BF31" s="159"/>
      <c r="BG31" s="159"/>
      <c r="BH31" s="159"/>
      <c r="BI31" s="159"/>
    </row>
    <row r="32" spans="1:61" outlineLevel="1" x14ac:dyDescent="0.2">
      <c r="A32" s="160">
        <v>12</v>
      </c>
      <c r="B32" s="165" t="s">
        <v>125</v>
      </c>
      <c r="C32" s="193" t="s">
        <v>126</v>
      </c>
      <c r="D32" s="167" t="s">
        <v>90</v>
      </c>
      <c r="E32" s="209">
        <v>0.40949999999999998</v>
      </c>
      <c r="F32" s="209">
        <f t="shared" si="0"/>
        <v>1.6379999999999999</v>
      </c>
      <c r="G32" s="272"/>
      <c r="H32" s="202">
        <f>ROUND(E32*G32,2)</f>
        <v>0</v>
      </c>
      <c r="I32" s="171"/>
      <c r="J32" s="172">
        <f>ROUND(E32*I32,2)</f>
        <v>0</v>
      </c>
      <c r="K32" s="171"/>
      <c r="L32" s="172">
        <f>ROUND(E32*K32,2)</f>
        <v>0</v>
      </c>
      <c r="M32" s="172">
        <v>21</v>
      </c>
      <c r="N32" s="172">
        <f>H32*(1+M32/100)</f>
        <v>0</v>
      </c>
      <c r="O32" s="172">
        <v>1.9397</v>
      </c>
      <c r="P32" s="172">
        <f>ROUND(E32*O32,2)</f>
        <v>0.79</v>
      </c>
      <c r="Q32" s="172">
        <v>0</v>
      </c>
      <c r="R32" s="172">
        <f>ROUND(E32*Q32,2)</f>
        <v>0</v>
      </c>
      <c r="S32" s="172"/>
      <c r="T32" s="172"/>
      <c r="U32" s="173">
        <v>0.96499999999999997</v>
      </c>
      <c r="V32" s="172">
        <f>ROUND(E32*U32,2)</f>
        <v>0.4</v>
      </c>
      <c r="W32" s="159"/>
      <c r="X32" s="159"/>
      <c r="Y32" s="159"/>
      <c r="Z32" s="159"/>
      <c r="AA32" s="159"/>
      <c r="AB32" s="159"/>
      <c r="AC32" s="159"/>
      <c r="AD32" s="159"/>
      <c r="AE32" s="159"/>
      <c r="AF32" s="159" t="s">
        <v>91</v>
      </c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  <c r="BI32" s="159"/>
    </row>
    <row r="33" spans="1:61" outlineLevel="1" x14ac:dyDescent="0.2">
      <c r="A33" s="160">
        <v>13</v>
      </c>
      <c r="B33" s="165" t="s">
        <v>127</v>
      </c>
      <c r="C33" s="193" t="s">
        <v>128</v>
      </c>
      <c r="D33" s="167" t="s">
        <v>90</v>
      </c>
      <c r="E33" s="209">
        <v>0.40949999999999998</v>
      </c>
      <c r="F33" s="209">
        <f t="shared" si="0"/>
        <v>1.6379999999999999</v>
      </c>
      <c r="G33" s="272"/>
      <c r="H33" s="202">
        <f>ROUND(E33*G33,2)</f>
        <v>0</v>
      </c>
      <c r="I33" s="171"/>
      <c r="J33" s="172">
        <f>ROUND(E33*I33,2)</f>
        <v>0</v>
      </c>
      <c r="K33" s="171"/>
      <c r="L33" s="172">
        <f>ROUND(E33*K33,2)</f>
        <v>0</v>
      </c>
      <c r="M33" s="172">
        <v>21</v>
      </c>
      <c r="N33" s="172">
        <f>H33*(1+M33/100)</f>
        <v>0</v>
      </c>
      <c r="O33" s="172">
        <v>1.7816399999999999</v>
      </c>
      <c r="P33" s="172">
        <f>ROUND(E33*O33,2)</f>
        <v>0.73</v>
      </c>
      <c r="Q33" s="172">
        <v>0</v>
      </c>
      <c r="R33" s="172">
        <f>ROUND(E33*Q33,2)</f>
        <v>0</v>
      </c>
      <c r="S33" s="172"/>
      <c r="T33" s="172"/>
      <c r="U33" s="173">
        <v>1.085</v>
      </c>
      <c r="V33" s="172">
        <f>ROUND(E33*U33,2)</f>
        <v>0.44</v>
      </c>
      <c r="W33" s="159"/>
      <c r="X33" s="159"/>
      <c r="Y33" s="159"/>
      <c r="Z33" s="159"/>
      <c r="AA33" s="159"/>
      <c r="AB33" s="159"/>
      <c r="AC33" s="159"/>
      <c r="AD33" s="159"/>
      <c r="AE33" s="159"/>
      <c r="AF33" s="159" t="s">
        <v>91</v>
      </c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  <c r="BI33" s="159"/>
    </row>
    <row r="34" spans="1:61" outlineLevel="1" x14ac:dyDescent="0.2">
      <c r="A34" s="160"/>
      <c r="B34" s="165"/>
      <c r="C34" s="194" t="s">
        <v>129</v>
      </c>
      <c r="D34" s="168"/>
      <c r="E34" s="210"/>
      <c r="F34" s="209">
        <f t="shared" si="0"/>
        <v>0</v>
      </c>
      <c r="G34" s="273"/>
      <c r="H34" s="20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3"/>
      <c r="V34" s="172"/>
      <c r="W34" s="159"/>
      <c r="X34" s="159"/>
      <c r="Y34" s="159"/>
      <c r="Z34" s="159"/>
      <c r="AA34" s="159"/>
      <c r="AB34" s="159"/>
      <c r="AC34" s="159"/>
      <c r="AD34" s="159"/>
      <c r="AE34" s="159"/>
      <c r="AF34" s="159" t="s">
        <v>93</v>
      </c>
      <c r="AG34" s="159">
        <v>0</v>
      </c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</row>
    <row r="35" spans="1:61" outlineLevel="1" x14ac:dyDescent="0.2">
      <c r="A35" s="160"/>
      <c r="B35" s="165"/>
      <c r="C35" s="194" t="s">
        <v>130</v>
      </c>
      <c r="D35" s="168"/>
      <c r="E35" s="210">
        <v>0.40949999999999998</v>
      </c>
      <c r="F35" s="287">
        <f t="shared" si="0"/>
        <v>1.6379999999999999</v>
      </c>
      <c r="G35" s="273"/>
      <c r="H35" s="20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3"/>
      <c r="V35" s="172"/>
      <c r="W35" s="159"/>
      <c r="X35" s="159"/>
      <c r="Y35" s="159"/>
      <c r="Z35" s="159"/>
      <c r="AA35" s="159"/>
      <c r="AB35" s="159"/>
      <c r="AC35" s="159"/>
      <c r="AD35" s="159"/>
      <c r="AE35" s="159"/>
      <c r="AF35" s="159" t="s">
        <v>93</v>
      </c>
      <c r="AG35" s="159">
        <v>0</v>
      </c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  <c r="BI35" s="159"/>
    </row>
    <row r="36" spans="1:61" x14ac:dyDescent="0.2">
      <c r="A36" s="161" t="s">
        <v>86</v>
      </c>
      <c r="B36" s="166" t="s">
        <v>52</v>
      </c>
      <c r="C36" s="195" t="s">
        <v>53</v>
      </c>
      <c r="D36" s="169"/>
      <c r="E36" s="211"/>
      <c r="F36" s="211"/>
      <c r="G36" s="174"/>
      <c r="H36" s="203">
        <f>SUMIF(AF37:AF38,"&lt;&gt;NOR",H37:H38)</f>
        <v>0</v>
      </c>
      <c r="I36" s="174"/>
      <c r="J36" s="174">
        <f>SUM(J37:J38)</f>
        <v>0</v>
      </c>
      <c r="K36" s="174"/>
      <c r="L36" s="174">
        <f>SUM(L37:L38)</f>
        <v>0</v>
      </c>
      <c r="M36" s="174"/>
      <c r="N36" s="174">
        <f>SUM(N37:N38)</f>
        <v>0</v>
      </c>
      <c r="O36" s="174"/>
      <c r="P36" s="174">
        <f>SUM(P37:P38)</f>
        <v>1.38</v>
      </c>
      <c r="Q36" s="174"/>
      <c r="R36" s="174">
        <f>SUM(R37:R38)</f>
        <v>0</v>
      </c>
      <c r="S36" s="174"/>
      <c r="T36" s="174"/>
      <c r="U36" s="175"/>
      <c r="V36" s="174">
        <f>SUM(V37:V38)</f>
        <v>2.2999999999999998</v>
      </c>
      <c r="AF36" t="s">
        <v>87</v>
      </c>
    </row>
    <row r="37" spans="1:61" ht="22.5" outlineLevel="1" x14ac:dyDescent="0.2">
      <c r="A37" s="160">
        <v>14</v>
      </c>
      <c r="B37" s="165" t="s">
        <v>131</v>
      </c>
      <c r="C37" s="193" t="s">
        <v>132</v>
      </c>
      <c r="D37" s="167" t="s">
        <v>114</v>
      </c>
      <c r="E37" s="209">
        <v>2.76</v>
      </c>
      <c r="F37" s="209">
        <f t="shared" si="0"/>
        <v>11.04</v>
      </c>
      <c r="G37" s="272"/>
      <c r="H37" s="202">
        <f>ROUND(E37*G37,2)</f>
        <v>0</v>
      </c>
      <c r="I37" s="171"/>
      <c r="J37" s="172">
        <f>ROUND(E37*I37,2)</f>
        <v>0</v>
      </c>
      <c r="K37" s="171"/>
      <c r="L37" s="172">
        <f>ROUND(E37*K37,2)</f>
        <v>0</v>
      </c>
      <c r="M37" s="172">
        <v>21</v>
      </c>
      <c r="N37" s="172">
        <f>H37*(1+M37/100)</f>
        <v>0</v>
      </c>
      <c r="O37" s="172">
        <v>0.5</v>
      </c>
      <c r="P37" s="172">
        <f>ROUND(E37*O37,2)</f>
        <v>1.38</v>
      </c>
      <c r="Q37" s="172">
        <v>0</v>
      </c>
      <c r="R37" s="172">
        <f>ROUND(E37*Q37,2)</f>
        <v>0</v>
      </c>
      <c r="S37" s="172"/>
      <c r="T37" s="172"/>
      <c r="U37" s="173">
        <v>0.83499999999999996</v>
      </c>
      <c r="V37" s="172">
        <f>ROUND(E37*U37,2)</f>
        <v>2.2999999999999998</v>
      </c>
      <c r="W37" s="159"/>
      <c r="X37" s="159"/>
      <c r="Y37" s="159"/>
      <c r="Z37" s="159"/>
      <c r="AA37" s="159"/>
      <c r="AB37" s="159"/>
      <c r="AC37" s="159"/>
      <c r="AD37" s="159"/>
      <c r="AE37" s="159"/>
      <c r="AF37" s="159" t="s">
        <v>91</v>
      </c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</row>
    <row r="38" spans="1:61" outlineLevel="1" x14ac:dyDescent="0.2">
      <c r="A38" s="160"/>
      <c r="B38" s="165"/>
      <c r="C38" s="194" t="s">
        <v>133</v>
      </c>
      <c r="D38" s="168"/>
      <c r="E38" s="210">
        <v>2.76</v>
      </c>
      <c r="F38" s="287">
        <f t="shared" si="0"/>
        <v>11.04</v>
      </c>
      <c r="G38" s="273"/>
      <c r="H38" s="20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3"/>
      <c r="V38" s="172"/>
      <c r="W38" s="159"/>
      <c r="X38" s="159"/>
      <c r="Y38" s="159"/>
      <c r="Z38" s="159"/>
      <c r="AA38" s="159"/>
      <c r="AB38" s="159"/>
      <c r="AC38" s="159"/>
      <c r="AD38" s="159"/>
      <c r="AE38" s="159"/>
      <c r="AF38" s="159" t="s">
        <v>93</v>
      </c>
      <c r="AG38" s="159">
        <v>0</v>
      </c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  <c r="BI38" s="159"/>
    </row>
    <row r="39" spans="1:61" x14ac:dyDescent="0.2">
      <c r="A39" s="161" t="s">
        <v>86</v>
      </c>
      <c r="B39" s="166" t="s">
        <v>54</v>
      </c>
      <c r="C39" s="195" t="s">
        <v>55</v>
      </c>
      <c r="D39" s="169"/>
      <c r="E39" s="211"/>
      <c r="F39" s="211"/>
      <c r="G39" s="174"/>
      <c r="H39" s="203">
        <f>SUMIF(AF40:AF41,"&lt;&gt;NOR",H40:H41)</f>
        <v>0</v>
      </c>
      <c r="I39" s="174"/>
      <c r="J39" s="174">
        <f>SUM(J40:J41)</f>
        <v>0</v>
      </c>
      <c r="K39" s="174"/>
      <c r="L39" s="174">
        <f>SUM(L40:L41)</f>
        <v>0</v>
      </c>
      <c r="M39" s="174"/>
      <c r="N39" s="174">
        <f>SUM(N40:N41)</f>
        <v>0</v>
      </c>
      <c r="O39" s="174"/>
      <c r="P39" s="174">
        <f>SUM(P40:P41)</f>
        <v>1.61</v>
      </c>
      <c r="Q39" s="174"/>
      <c r="R39" s="174">
        <f>SUM(R40:R41)</f>
        <v>0</v>
      </c>
      <c r="S39" s="174"/>
      <c r="T39" s="174"/>
      <c r="U39" s="175"/>
      <c r="V39" s="174">
        <f>SUM(V40:V41)</f>
        <v>1.36</v>
      </c>
      <c r="AF39" t="s">
        <v>87</v>
      </c>
    </row>
    <row r="40" spans="1:61" ht="22.5" outlineLevel="1" x14ac:dyDescent="0.2">
      <c r="A40" s="160">
        <v>15</v>
      </c>
      <c r="B40" s="165" t="s">
        <v>134</v>
      </c>
      <c r="C40" s="193" t="s">
        <v>135</v>
      </c>
      <c r="D40" s="167" t="s">
        <v>136</v>
      </c>
      <c r="E40" s="209">
        <v>8.3949999999999996</v>
      </c>
      <c r="F40" s="209">
        <f t="shared" si="0"/>
        <v>33.58</v>
      </c>
      <c r="G40" s="272"/>
      <c r="H40" s="202">
        <f>ROUND(E40*G40,2)</f>
        <v>0</v>
      </c>
      <c r="I40" s="171"/>
      <c r="J40" s="172">
        <f>ROUND(E40*I40,2)</f>
        <v>0</v>
      </c>
      <c r="K40" s="171"/>
      <c r="L40" s="172">
        <f>ROUND(E40*K40,2)</f>
        <v>0</v>
      </c>
      <c r="M40" s="172">
        <v>21</v>
      </c>
      <c r="N40" s="172">
        <f>H40*(1+M40/100)</f>
        <v>0</v>
      </c>
      <c r="O40" s="172">
        <v>0.19189000000000001</v>
      </c>
      <c r="P40" s="172">
        <f>ROUND(E40*O40,2)</f>
        <v>1.61</v>
      </c>
      <c r="Q40" s="172">
        <v>0</v>
      </c>
      <c r="R40" s="172">
        <f>ROUND(E40*Q40,2)</f>
        <v>0</v>
      </c>
      <c r="S40" s="172"/>
      <c r="T40" s="172"/>
      <c r="U40" s="173">
        <v>0.16200000000000001</v>
      </c>
      <c r="V40" s="172">
        <f>ROUND(E40*U40,2)</f>
        <v>1.36</v>
      </c>
      <c r="W40" s="159"/>
      <c r="X40" s="159"/>
      <c r="Y40" s="159"/>
      <c r="Z40" s="159"/>
      <c r="AA40" s="159"/>
      <c r="AB40" s="159"/>
      <c r="AC40" s="159"/>
      <c r="AD40" s="159"/>
      <c r="AE40" s="159"/>
      <c r="AF40" s="159" t="s">
        <v>91</v>
      </c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  <c r="BI40" s="159"/>
    </row>
    <row r="41" spans="1:61" outlineLevel="1" x14ac:dyDescent="0.2">
      <c r="A41" s="160"/>
      <c r="B41" s="165"/>
      <c r="C41" s="194" t="s">
        <v>137</v>
      </c>
      <c r="D41" s="168"/>
      <c r="E41" s="210">
        <v>8.3949999999999996</v>
      </c>
      <c r="F41" s="287">
        <f t="shared" si="0"/>
        <v>33.58</v>
      </c>
      <c r="G41" s="273"/>
      <c r="H41" s="20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3"/>
      <c r="V41" s="172"/>
      <c r="W41" s="159"/>
      <c r="X41" s="159"/>
      <c r="Y41" s="159"/>
      <c r="Z41" s="159"/>
      <c r="AA41" s="159"/>
      <c r="AB41" s="159"/>
      <c r="AC41" s="159"/>
      <c r="AD41" s="159"/>
      <c r="AE41" s="159"/>
      <c r="AF41" s="159" t="s">
        <v>93</v>
      </c>
      <c r="AG41" s="159">
        <v>0</v>
      </c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  <c r="BI41" s="159"/>
    </row>
    <row r="42" spans="1:61" x14ac:dyDescent="0.2">
      <c r="A42" s="161" t="s">
        <v>86</v>
      </c>
      <c r="B42" s="166" t="s">
        <v>56</v>
      </c>
      <c r="C42" s="195" t="s">
        <v>57</v>
      </c>
      <c r="D42" s="169"/>
      <c r="E42" s="211"/>
      <c r="F42" s="211"/>
      <c r="G42" s="174"/>
      <c r="H42" s="203">
        <f>SUMIF(AF43:AF45,"&lt;&gt;NOR",H43:H45)</f>
        <v>0</v>
      </c>
      <c r="I42" s="174"/>
      <c r="J42" s="174">
        <f>SUM(J43:J45)</f>
        <v>0</v>
      </c>
      <c r="K42" s="174"/>
      <c r="L42" s="174">
        <f>SUM(L43:L45)</f>
        <v>0</v>
      </c>
      <c r="M42" s="174"/>
      <c r="N42" s="174">
        <f>SUM(N43:N45)</f>
        <v>0</v>
      </c>
      <c r="O42" s="174"/>
      <c r="P42" s="174">
        <f>SUM(P43:P45)</f>
        <v>0</v>
      </c>
      <c r="Q42" s="174"/>
      <c r="R42" s="174">
        <f>SUM(R43:R45)</f>
        <v>0</v>
      </c>
      <c r="S42" s="174"/>
      <c r="T42" s="174"/>
      <c r="U42" s="175"/>
      <c r="V42" s="174">
        <f>SUM(V43:V45)</f>
        <v>0</v>
      </c>
      <c r="AF42" t="s">
        <v>87</v>
      </c>
    </row>
    <row r="43" spans="1:61" ht="22.5" outlineLevel="1" x14ac:dyDescent="0.2">
      <c r="A43" s="160">
        <v>16</v>
      </c>
      <c r="B43" s="165" t="s">
        <v>138</v>
      </c>
      <c r="C43" s="193" t="s">
        <v>139</v>
      </c>
      <c r="D43" s="167" t="s">
        <v>136</v>
      </c>
      <c r="E43" s="209">
        <v>43</v>
      </c>
      <c r="F43" s="209">
        <f t="shared" si="0"/>
        <v>172</v>
      </c>
      <c r="G43" s="272"/>
      <c r="H43" s="202">
        <f>ROUND(E43*G43,2)</f>
        <v>0</v>
      </c>
      <c r="I43" s="171"/>
      <c r="J43" s="172">
        <f>ROUND(E43*I43,2)</f>
        <v>0</v>
      </c>
      <c r="K43" s="171"/>
      <c r="L43" s="172">
        <f>ROUND(E43*K43,2)</f>
        <v>0</v>
      </c>
      <c r="M43" s="172">
        <v>21</v>
      </c>
      <c r="N43" s="172">
        <f>H43*(1+M43/100)</f>
        <v>0</v>
      </c>
      <c r="O43" s="172">
        <v>0</v>
      </c>
      <c r="P43" s="172">
        <f>ROUND(E43*O43,2)</f>
        <v>0</v>
      </c>
      <c r="Q43" s="172">
        <v>0</v>
      </c>
      <c r="R43" s="172">
        <f>ROUND(E43*Q43,2)</f>
        <v>0</v>
      </c>
      <c r="S43" s="172"/>
      <c r="T43" s="172"/>
      <c r="U43" s="173">
        <v>0</v>
      </c>
      <c r="V43" s="172">
        <f>ROUND(E43*U43,2)</f>
        <v>0</v>
      </c>
      <c r="W43" s="159"/>
      <c r="X43" s="159"/>
      <c r="Y43" s="159"/>
      <c r="Z43" s="159"/>
      <c r="AA43" s="159"/>
      <c r="AB43" s="159"/>
      <c r="AC43" s="159"/>
      <c r="AD43" s="159"/>
      <c r="AE43" s="159"/>
      <c r="AF43" s="159" t="s">
        <v>91</v>
      </c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9"/>
      <c r="BI43" s="159"/>
    </row>
    <row r="44" spans="1:61" outlineLevel="1" x14ac:dyDescent="0.2">
      <c r="A44" s="160">
        <v>17</v>
      </c>
      <c r="B44" s="165" t="s">
        <v>140</v>
      </c>
      <c r="C44" s="193" t="s">
        <v>141</v>
      </c>
      <c r="D44" s="167" t="s">
        <v>0</v>
      </c>
      <c r="E44" s="209"/>
      <c r="F44" s="209">
        <f t="shared" si="0"/>
        <v>0</v>
      </c>
      <c r="G44" s="272"/>
      <c r="H44" s="202">
        <f>ROUND(E44*G44,2)</f>
        <v>0</v>
      </c>
      <c r="I44" s="171"/>
      <c r="J44" s="172">
        <f>ROUND(E44*I44,2)</f>
        <v>0</v>
      </c>
      <c r="K44" s="171"/>
      <c r="L44" s="172">
        <f>ROUND(E44*K44,2)</f>
        <v>0</v>
      </c>
      <c r="M44" s="172">
        <v>21</v>
      </c>
      <c r="N44" s="172">
        <f>H44*(1+M44/100)</f>
        <v>0</v>
      </c>
      <c r="O44" s="172">
        <v>0</v>
      </c>
      <c r="P44" s="172">
        <f>ROUND(E44*O44,2)</f>
        <v>0</v>
      </c>
      <c r="Q44" s="172">
        <v>0</v>
      </c>
      <c r="R44" s="172">
        <f>ROUND(E44*Q44,2)</f>
        <v>0</v>
      </c>
      <c r="S44" s="172"/>
      <c r="T44" s="172"/>
      <c r="U44" s="173">
        <v>0</v>
      </c>
      <c r="V44" s="172">
        <f>ROUND(E44*U44,2)</f>
        <v>0</v>
      </c>
      <c r="W44" s="159"/>
      <c r="X44" s="159"/>
      <c r="Y44" s="159"/>
      <c r="Z44" s="159"/>
      <c r="AA44" s="159"/>
      <c r="AB44" s="159"/>
      <c r="AC44" s="159"/>
      <c r="AD44" s="159"/>
      <c r="AE44" s="159"/>
      <c r="AF44" s="159" t="s">
        <v>91</v>
      </c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  <c r="BI44" s="159"/>
    </row>
    <row r="45" spans="1:61" ht="22.5" outlineLevel="1" x14ac:dyDescent="0.2">
      <c r="A45" s="160">
        <v>18</v>
      </c>
      <c r="B45" s="165" t="s">
        <v>142</v>
      </c>
      <c r="C45" s="193" t="s">
        <v>143</v>
      </c>
      <c r="D45" s="167" t="s">
        <v>0</v>
      </c>
      <c r="E45" s="209"/>
      <c r="F45" s="209">
        <f t="shared" si="0"/>
        <v>0</v>
      </c>
      <c r="G45" s="272"/>
      <c r="H45" s="202">
        <f>ROUND(E45*G45,2)</f>
        <v>0</v>
      </c>
      <c r="I45" s="171"/>
      <c r="J45" s="172">
        <f>ROUND(E45*I45,2)</f>
        <v>0</v>
      </c>
      <c r="K45" s="171"/>
      <c r="L45" s="172">
        <f>ROUND(E45*K45,2)</f>
        <v>0</v>
      </c>
      <c r="M45" s="172">
        <v>21</v>
      </c>
      <c r="N45" s="172">
        <f>H45*(1+M45/100)</f>
        <v>0</v>
      </c>
      <c r="O45" s="172">
        <v>0</v>
      </c>
      <c r="P45" s="172">
        <f>ROUND(E45*O45,2)</f>
        <v>0</v>
      </c>
      <c r="Q45" s="172">
        <v>0</v>
      </c>
      <c r="R45" s="172">
        <f>ROUND(E45*Q45,2)</f>
        <v>0</v>
      </c>
      <c r="S45" s="172"/>
      <c r="T45" s="172"/>
      <c r="U45" s="173">
        <v>0</v>
      </c>
      <c r="V45" s="172">
        <f>ROUND(E45*U45,2)</f>
        <v>0</v>
      </c>
      <c r="W45" s="159"/>
      <c r="X45" s="159"/>
      <c r="Y45" s="159"/>
      <c r="Z45" s="159"/>
      <c r="AA45" s="159"/>
      <c r="AB45" s="159"/>
      <c r="AC45" s="159"/>
      <c r="AD45" s="159"/>
      <c r="AE45" s="159"/>
      <c r="AF45" s="159" t="s">
        <v>91</v>
      </c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  <c r="BI45" s="159"/>
    </row>
    <row r="46" spans="1:61" x14ac:dyDescent="0.2">
      <c r="A46" s="161" t="s">
        <v>86</v>
      </c>
      <c r="B46" s="166" t="s">
        <v>58</v>
      </c>
      <c r="C46" s="195" t="s">
        <v>59</v>
      </c>
      <c r="D46" s="169"/>
      <c r="E46" s="211"/>
      <c r="F46" s="211"/>
      <c r="G46" s="174"/>
      <c r="H46" s="203">
        <f>SUMIF(AF47:AF50,"&lt;&gt;NOR",H47:H50)</f>
        <v>0</v>
      </c>
      <c r="I46" s="174"/>
      <c r="J46" s="174">
        <f>SUM(J47:J50)</f>
        <v>0</v>
      </c>
      <c r="K46" s="174"/>
      <c r="L46" s="174">
        <f>SUM(L47:L50)</f>
        <v>0</v>
      </c>
      <c r="M46" s="174"/>
      <c r="N46" s="174">
        <f>SUM(N47:N50)</f>
        <v>0</v>
      </c>
      <c r="O46" s="174"/>
      <c r="P46" s="174">
        <f>SUM(P47:P50)</f>
        <v>0</v>
      </c>
      <c r="Q46" s="174"/>
      <c r="R46" s="174">
        <f>SUM(R47:R50)</f>
        <v>0</v>
      </c>
      <c r="S46" s="174"/>
      <c r="T46" s="174"/>
      <c r="U46" s="175"/>
      <c r="V46" s="174">
        <f>SUM(V47:V50)</f>
        <v>0</v>
      </c>
      <c r="AF46" t="s">
        <v>87</v>
      </c>
    </row>
    <row r="47" spans="1:61" ht="22.5" outlineLevel="1" x14ac:dyDescent="0.2">
      <c r="A47" s="160">
        <v>19</v>
      </c>
      <c r="B47" s="165" t="s">
        <v>144</v>
      </c>
      <c r="C47" s="193" t="s">
        <v>145</v>
      </c>
      <c r="D47" s="167" t="s">
        <v>146</v>
      </c>
      <c r="E47" s="209">
        <v>18</v>
      </c>
      <c r="F47" s="209">
        <f t="shared" si="0"/>
        <v>72</v>
      </c>
      <c r="G47" s="272"/>
      <c r="H47" s="202">
        <f>ROUND(E47*G47,2)</f>
        <v>0</v>
      </c>
      <c r="I47" s="171"/>
      <c r="J47" s="172">
        <f>ROUND(E47*I47,2)</f>
        <v>0</v>
      </c>
      <c r="K47" s="171"/>
      <c r="L47" s="172">
        <f>ROUND(E47*K47,2)</f>
        <v>0</v>
      </c>
      <c r="M47" s="172">
        <v>21</v>
      </c>
      <c r="N47" s="172">
        <f>H47*(1+M47/100)</f>
        <v>0</v>
      </c>
      <c r="O47" s="172">
        <v>0</v>
      </c>
      <c r="P47" s="172">
        <f>ROUND(E47*O47,2)</f>
        <v>0</v>
      </c>
      <c r="Q47" s="172">
        <v>0</v>
      </c>
      <c r="R47" s="172">
        <f>ROUND(E47*Q47,2)</f>
        <v>0</v>
      </c>
      <c r="S47" s="172"/>
      <c r="T47" s="172"/>
      <c r="U47" s="173">
        <v>0</v>
      </c>
      <c r="V47" s="172">
        <f>ROUND(E47*U47,2)</f>
        <v>0</v>
      </c>
      <c r="W47" s="159"/>
      <c r="X47" s="159"/>
      <c r="Y47" s="159"/>
      <c r="Z47" s="159"/>
      <c r="AA47" s="159"/>
      <c r="AB47" s="159"/>
      <c r="AC47" s="159"/>
      <c r="AD47" s="159"/>
      <c r="AE47" s="159"/>
      <c r="AF47" s="159" t="s">
        <v>91</v>
      </c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159"/>
      <c r="BF47" s="159"/>
      <c r="BG47" s="159"/>
      <c r="BH47" s="159"/>
      <c r="BI47" s="159"/>
    </row>
    <row r="48" spans="1:61" ht="22.5" outlineLevel="1" x14ac:dyDescent="0.2">
      <c r="A48" s="160">
        <v>20</v>
      </c>
      <c r="B48" s="165" t="s">
        <v>147</v>
      </c>
      <c r="C48" s="193" t="s">
        <v>148</v>
      </c>
      <c r="D48" s="167" t="s">
        <v>149</v>
      </c>
      <c r="E48" s="209">
        <v>55</v>
      </c>
      <c r="F48" s="209">
        <f t="shared" si="0"/>
        <v>220</v>
      </c>
      <c r="G48" s="272"/>
      <c r="H48" s="202">
        <f>ROUND(E48*G48,2)</f>
        <v>0</v>
      </c>
      <c r="I48" s="171"/>
      <c r="J48" s="172">
        <f>ROUND(E48*I48,2)</f>
        <v>0</v>
      </c>
      <c r="K48" s="171"/>
      <c r="L48" s="172">
        <f>ROUND(E48*K48,2)</f>
        <v>0</v>
      </c>
      <c r="M48" s="172">
        <v>21</v>
      </c>
      <c r="N48" s="172">
        <f>H48*(1+M48/100)</f>
        <v>0</v>
      </c>
      <c r="O48" s="172">
        <v>0</v>
      </c>
      <c r="P48" s="172">
        <f>ROUND(E48*O48,2)</f>
        <v>0</v>
      </c>
      <c r="Q48" s="172">
        <v>0</v>
      </c>
      <c r="R48" s="172">
        <f>ROUND(E48*Q48,2)</f>
        <v>0</v>
      </c>
      <c r="S48" s="172"/>
      <c r="T48" s="172"/>
      <c r="U48" s="173">
        <v>0</v>
      </c>
      <c r="V48" s="172">
        <f>ROUND(E48*U48,2)</f>
        <v>0</v>
      </c>
      <c r="W48" s="159"/>
      <c r="X48" s="159"/>
      <c r="Y48" s="159"/>
      <c r="Z48" s="159"/>
      <c r="AA48" s="159"/>
      <c r="AB48" s="159"/>
      <c r="AC48" s="159"/>
      <c r="AD48" s="159"/>
      <c r="AE48" s="159"/>
      <c r="AF48" s="159" t="s">
        <v>91</v>
      </c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159"/>
      <c r="BF48" s="159"/>
      <c r="BG48" s="159"/>
      <c r="BH48" s="159"/>
      <c r="BI48" s="159"/>
    </row>
    <row r="49" spans="1:61" ht="22.5" outlineLevel="1" x14ac:dyDescent="0.2">
      <c r="A49" s="160">
        <v>21</v>
      </c>
      <c r="B49" s="165" t="s">
        <v>150</v>
      </c>
      <c r="C49" s="193" t="s">
        <v>151</v>
      </c>
      <c r="D49" s="167" t="s">
        <v>146</v>
      </c>
      <c r="E49" s="209">
        <v>1</v>
      </c>
      <c r="F49" s="209">
        <f t="shared" si="0"/>
        <v>4</v>
      </c>
      <c r="G49" s="272"/>
      <c r="H49" s="202">
        <f>ROUND(E49*G49,2)</f>
        <v>0</v>
      </c>
      <c r="I49" s="171"/>
      <c r="J49" s="172">
        <f>ROUND(E49*I49,2)</f>
        <v>0</v>
      </c>
      <c r="K49" s="171"/>
      <c r="L49" s="172">
        <f>ROUND(E49*K49,2)</f>
        <v>0</v>
      </c>
      <c r="M49" s="172">
        <v>21</v>
      </c>
      <c r="N49" s="172">
        <f>H49*(1+M49/100)</f>
        <v>0</v>
      </c>
      <c r="O49" s="172">
        <v>0</v>
      </c>
      <c r="P49" s="172">
        <f>ROUND(E49*O49,2)</f>
        <v>0</v>
      </c>
      <c r="Q49" s="172">
        <v>0</v>
      </c>
      <c r="R49" s="172">
        <f>ROUND(E49*Q49,2)</f>
        <v>0</v>
      </c>
      <c r="S49" s="172"/>
      <c r="T49" s="172"/>
      <c r="U49" s="173">
        <v>0</v>
      </c>
      <c r="V49" s="172">
        <f>ROUND(E49*U49,2)</f>
        <v>0</v>
      </c>
      <c r="W49" s="159"/>
      <c r="X49" s="159"/>
      <c r="Y49" s="159"/>
      <c r="Z49" s="159"/>
      <c r="AA49" s="159"/>
      <c r="AB49" s="159"/>
      <c r="AC49" s="159"/>
      <c r="AD49" s="159"/>
      <c r="AE49" s="159"/>
      <c r="AF49" s="159" t="s">
        <v>91</v>
      </c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  <c r="BI49" s="159"/>
    </row>
    <row r="50" spans="1:61" outlineLevel="1" x14ac:dyDescent="0.2">
      <c r="A50" s="183">
        <v>22</v>
      </c>
      <c r="B50" s="184" t="s">
        <v>152</v>
      </c>
      <c r="C50" s="196" t="s">
        <v>153</v>
      </c>
      <c r="D50" s="185" t="s">
        <v>0</v>
      </c>
      <c r="E50" s="212">
        <v>331.44</v>
      </c>
      <c r="F50" s="212">
        <f t="shared" si="0"/>
        <v>1325.76</v>
      </c>
      <c r="G50" s="274"/>
      <c r="H50" s="204">
        <f>ROUND(E50*G50,2)</f>
        <v>0</v>
      </c>
      <c r="I50" s="186"/>
      <c r="J50" s="187">
        <f>ROUND(E50*I50,2)</f>
        <v>0</v>
      </c>
      <c r="K50" s="186"/>
      <c r="L50" s="187">
        <f>ROUND(E50*K50,2)</f>
        <v>0</v>
      </c>
      <c r="M50" s="187">
        <v>21</v>
      </c>
      <c r="N50" s="187">
        <f>H50*(1+M50/100)</f>
        <v>0</v>
      </c>
      <c r="O50" s="187">
        <v>0</v>
      </c>
      <c r="P50" s="187">
        <f>ROUND(E50*O50,2)</f>
        <v>0</v>
      </c>
      <c r="Q50" s="187">
        <v>0</v>
      </c>
      <c r="R50" s="187">
        <f>ROUND(E50*Q50,2)</f>
        <v>0</v>
      </c>
      <c r="S50" s="187"/>
      <c r="T50" s="187"/>
      <c r="U50" s="188">
        <v>0</v>
      </c>
      <c r="V50" s="187">
        <f>ROUND(E50*U50,2)</f>
        <v>0</v>
      </c>
      <c r="W50" s="159"/>
      <c r="X50" s="159"/>
      <c r="Y50" s="159"/>
      <c r="Z50" s="159"/>
      <c r="AA50" s="159"/>
      <c r="AB50" s="159"/>
      <c r="AC50" s="159"/>
      <c r="AD50" s="159"/>
      <c r="AE50" s="159"/>
      <c r="AF50" s="159" t="s">
        <v>91</v>
      </c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</row>
    <row r="51" spans="1:61" x14ac:dyDescent="0.2">
      <c r="A51" s="6"/>
      <c r="B51" s="7" t="s">
        <v>154</v>
      </c>
      <c r="C51" s="197" t="s">
        <v>154</v>
      </c>
      <c r="D51" s="9"/>
      <c r="E51" s="213"/>
      <c r="F51" s="213"/>
      <c r="G51" s="6"/>
      <c r="H51" s="205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AD51">
        <v>15</v>
      </c>
      <c r="AE51">
        <v>21</v>
      </c>
    </row>
    <row r="52" spans="1:61" x14ac:dyDescent="0.2">
      <c r="A52" s="189"/>
      <c r="B52" s="190">
        <v>26</v>
      </c>
      <c r="C52" s="198" t="s">
        <v>154</v>
      </c>
      <c r="D52" s="191"/>
      <c r="E52" s="214"/>
      <c r="F52" s="270"/>
      <c r="G52" s="192"/>
      <c r="H52" s="217">
        <f>H8+H25+H36+H39+H42+H46</f>
        <v>0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AD52">
        <f>SUMIF(M7:M50,AD51,H7:H50)</f>
        <v>0</v>
      </c>
      <c r="AE52">
        <f>SUMIF(M7:M50,AE51,H7:H50)</f>
        <v>0</v>
      </c>
      <c r="AF52" t="s">
        <v>155</v>
      </c>
    </row>
    <row r="53" spans="1:61" x14ac:dyDescent="0.2">
      <c r="A53" s="6"/>
      <c r="B53" s="7" t="s">
        <v>154</v>
      </c>
      <c r="C53" s="197" t="s">
        <v>154</v>
      </c>
      <c r="D53" s="9"/>
      <c r="E53" s="213"/>
      <c r="F53" s="213"/>
      <c r="G53" s="6"/>
      <c r="H53" s="205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</row>
    <row r="54" spans="1:61" x14ac:dyDescent="0.2">
      <c r="A54" s="6"/>
      <c r="B54" s="7" t="s">
        <v>154</v>
      </c>
      <c r="C54" s="197" t="s">
        <v>154</v>
      </c>
      <c r="D54" s="9"/>
      <c r="E54" s="213"/>
      <c r="F54" s="213"/>
      <c r="G54" s="6"/>
      <c r="H54" s="205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61" x14ac:dyDescent="0.2">
      <c r="A55" s="267">
        <v>33</v>
      </c>
      <c r="B55" s="267"/>
      <c r="C55" s="268"/>
      <c r="D55" s="9"/>
      <c r="E55" s="213"/>
      <c r="F55" s="213"/>
      <c r="G55" s="6"/>
      <c r="H55" s="205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61" x14ac:dyDescent="0.2">
      <c r="A56" s="275"/>
      <c r="B56" s="276"/>
      <c r="C56" s="277"/>
      <c r="D56" s="276"/>
      <c r="E56" s="276"/>
      <c r="F56" s="276"/>
      <c r="G56" s="276"/>
      <c r="H56" s="278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AF56" t="s">
        <v>156</v>
      </c>
    </row>
    <row r="57" spans="1:61" x14ac:dyDescent="0.2">
      <c r="A57" s="279"/>
      <c r="B57" s="280"/>
      <c r="C57" s="281"/>
      <c r="D57" s="280"/>
      <c r="E57" s="280"/>
      <c r="F57" s="280"/>
      <c r="G57" s="280"/>
      <c r="H57" s="282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61" x14ac:dyDescent="0.2">
      <c r="A58" s="279"/>
      <c r="B58" s="280"/>
      <c r="C58" s="281"/>
      <c r="D58" s="280"/>
      <c r="E58" s="280"/>
      <c r="F58" s="280"/>
      <c r="G58" s="280"/>
      <c r="H58" s="282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61" x14ac:dyDescent="0.2">
      <c r="A59" s="279"/>
      <c r="B59" s="280"/>
      <c r="C59" s="281"/>
      <c r="D59" s="280"/>
      <c r="E59" s="280"/>
      <c r="F59" s="280"/>
      <c r="G59" s="280"/>
      <c r="H59" s="282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61" x14ac:dyDescent="0.2">
      <c r="A60" s="283"/>
      <c r="B60" s="284"/>
      <c r="C60" s="285"/>
      <c r="D60" s="284"/>
      <c r="E60" s="284"/>
      <c r="F60" s="284"/>
      <c r="G60" s="284"/>
      <c r="H60" s="28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61" x14ac:dyDescent="0.2">
      <c r="A61" s="6"/>
      <c r="B61" s="7" t="s">
        <v>154</v>
      </c>
      <c r="C61" s="197" t="s">
        <v>154</v>
      </c>
      <c r="D61" s="9"/>
      <c r="E61" s="213"/>
      <c r="F61" s="213"/>
      <c r="G61" s="6"/>
      <c r="H61" s="205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61" x14ac:dyDescent="0.2">
      <c r="C62" s="199"/>
      <c r="D62" s="148"/>
      <c r="AF62" t="s">
        <v>157</v>
      </c>
    </row>
    <row r="63" spans="1:61" x14ac:dyDescent="0.2">
      <c r="D63" s="148"/>
    </row>
    <row r="64" spans="1:61" x14ac:dyDescent="0.2">
      <c r="D64" s="148"/>
    </row>
    <row r="65" spans="4:4" x14ac:dyDescent="0.2">
      <c r="D65" s="148"/>
    </row>
    <row r="66" spans="4:4" x14ac:dyDescent="0.2">
      <c r="D66" s="148"/>
    </row>
    <row r="67" spans="4:4" x14ac:dyDescent="0.2">
      <c r="D67" s="148"/>
    </row>
    <row r="68" spans="4:4" x14ac:dyDescent="0.2">
      <c r="D68" s="148"/>
    </row>
    <row r="69" spans="4:4" x14ac:dyDescent="0.2">
      <c r="D69" s="148"/>
    </row>
    <row r="70" spans="4:4" x14ac:dyDescent="0.2">
      <c r="D70" s="148"/>
    </row>
    <row r="71" spans="4:4" x14ac:dyDescent="0.2">
      <c r="D71" s="148"/>
    </row>
    <row r="72" spans="4:4" x14ac:dyDescent="0.2">
      <c r="D72" s="148"/>
    </row>
    <row r="73" spans="4:4" x14ac:dyDescent="0.2">
      <c r="D73" s="148"/>
    </row>
    <row r="74" spans="4:4" x14ac:dyDescent="0.2">
      <c r="D74" s="148"/>
    </row>
    <row r="75" spans="4:4" x14ac:dyDescent="0.2">
      <c r="D75" s="148"/>
    </row>
    <row r="76" spans="4:4" x14ac:dyDescent="0.2">
      <c r="D76" s="148"/>
    </row>
    <row r="77" spans="4:4" x14ac:dyDescent="0.2">
      <c r="D77" s="148"/>
    </row>
    <row r="78" spans="4:4" x14ac:dyDescent="0.2">
      <c r="D78" s="148"/>
    </row>
    <row r="79" spans="4:4" x14ac:dyDescent="0.2">
      <c r="D79" s="148"/>
    </row>
    <row r="80" spans="4:4" x14ac:dyDescent="0.2">
      <c r="D80" s="148"/>
    </row>
    <row r="81" spans="4:4" x14ac:dyDescent="0.2">
      <c r="D81" s="148"/>
    </row>
    <row r="82" spans="4:4" x14ac:dyDescent="0.2">
      <c r="D82" s="148"/>
    </row>
    <row r="83" spans="4:4" x14ac:dyDescent="0.2">
      <c r="D83" s="148"/>
    </row>
    <row r="84" spans="4:4" x14ac:dyDescent="0.2">
      <c r="D84" s="148"/>
    </row>
    <row r="85" spans="4:4" x14ac:dyDescent="0.2">
      <c r="D85" s="148"/>
    </row>
    <row r="86" spans="4:4" x14ac:dyDescent="0.2">
      <c r="D86" s="148"/>
    </row>
    <row r="87" spans="4:4" x14ac:dyDescent="0.2">
      <c r="D87" s="148"/>
    </row>
    <row r="88" spans="4:4" x14ac:dyDescent="0.2">
      <c r="D88" s="148"/>
    </row>
    <row r="89" spans="4:4" x14ac:dyDescent="0.2">
      <c r="D89" s="148"/>
    </row>
    <row r="90" spans="4:4" x14ac:dyDescent="0.2">
      <c r="D90" s="148"/>
    </row>
    <row r="91" spans="4:4" x14ac:dyDescent="0.2">
      <c r="D91" s="148"/>
    </row>
    <row r="92" spans="4:4" x14ac:dyDescent="0.2">
      <c r="D92" s="148"/>
    </row>
    <row r="93" spans="4:4" x14ac:dyDescent="0.2">
      <c r="D93" s="148"/>
    </row>
    <row r="94" spans="4:4" x14ac:dyDescent="0.2">
      <c r="D94" s="148"/>
    </row>
    <row r="95" spans="4:4" x14ac:dyDescent="0.2">
      <c r="D95" s="148"/>
    </row>
    <row r="96" spans="4:4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6">
    <mergeCell ref="A56:H60"/>
    <mergeCell ref="A1:H1"/>
    <mergeCell ref="C2:H2"/>
    <mergeCell ref="C3:H3"/>
    <mergeCell ref="C4:H4"/>
    <mergeCell ref="A55:C55"/>
  </mergeCells>
  <pageMargins left="0.59055118110236204" right="0.39370078740157499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Viliam</dc:creator>
  <cp:lastModifiedBy>Fiala Martin, Ing. Bc.</cp:lastModifiedBy>
  <cp:lastPrinted>2014-02-28T09:52:57Z</cp:lastPrinted>
  <dcterms:created xsi:type="dcterms:W3CDTF">2009-04-08T07:15:50Z</dcterms:created>
  <dcterms:modified xsi:type="dcterms:W3CDTF">2018-10-09T08:55:20Z</dcterms:modified>
</cp:coreProperties>
</file>