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dbor investic a majetku\VŘ - odvlhčení zámku\"/>
    </mc:Choice>
  </mc:AlternateContent>
  <bookViews>
    <workbookView xWindow="0" yWindow="0" windowWidth="21570" windowHeight="7440" firstSheet="1" activeTab="1"/>
  </bookViews>
  <sheets>
    <sheet name="Rekapitulace stavby" sheetId="1" state="veryHidden" r:id="rId1"/>
    <sheet name="1 - Odvlhčení budovy Měst..." sheetId="2" r:id="rId2"/>
  </sheets>
  <definedNames>
    <definedName name="_xlnm._FilterDatabase" localSheetId="1" hidden="1">'1 - Odvlhčení budovy Měst...'!$C$145:$K$471</definedName>
    <definedName name="_xlnm.Print_Titles" localSheetId="1">'1 - Odvlhčení budovy Měst...'!$145:$145</definedName>
    <definedName name="_xlnm.Print_Titles" localSheetId="0">'Rekapitulace stavby'!$92:$92</definedName>
    <definedName name="_xlnm.Print_Area" localSheetId="1">'1 - Odvlhčení budovy Měst...'!$C$4:$J$76,'1 - Odvlhčení budovy Měst...'!$C$133:$J$471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/>
  <c r="J37" i="2"/>
  <c r="AX95" i="1" s="1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T447" i="2"/>
  <c r="R448" i="2"/>
  <c r="R447" i="2" s="1"/>
  <c r="P448" i="2"/>
  <c r="P447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T349" i="2"/>
  <c r="R350" i="2"/>
  <c r="R349" i="2"/>
  <c r="P350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0" i="2"/>
  <c r="BH330" i="2"/>
  <c r="BG330" i="2"/>
  <c r="BF330" i="2"/>
  <c r="T330" i="2"/>
  <c r="R330" i="2"/>
  <c r="P330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1" i="2"/>
  <c r="BH281" i="2"/>
  <c r="BG281" i="2"/>
  <c r="BF281" i="2"/>
  <c r="T281" i="2"/>
  <c r="R281" i="2"/>
  <c r="P281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2" i="2"/>
  <c r="BH222" i="2"/>
  <c r="BG222" i="2"/>
  <c r="BF222" i="2"/>
  <c r="T222" i="2"/>
  <c r="T221" i="2"/>
  <c r="R222" i="2"/>
  <c r="R221" i="2" s="1"/>
  <c r="P222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F140" i="2"/>
  <c r="E138" i="2"/>
  <c r="BI125" i="2"/>
  <c r="BH125" i="2"/>
  <c r="BG125" i="2"/>
  <c r="BF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F89" i="2"/>
  <c r="E87" i="2"/>
  <c r="J24" i="2"/>
  <c r="E24" i="2"/>
  <c r="J143" i="2"/>
  <c r="J23" i="2"/>
  <c r="J21" i="2"/>
  <c r="E21" i="2"/>
  <c r="J142" i="2"/>
  <c r="J20" i="2"/>
  <c r="J18" i="2"/>
  <c r="E18" i="2"/>
  <c r="F92" i="2"/>
  <c r="J17" i="2"/>
  <c r="J15" i="2"/>
  <c r="E15" i="2"/>
  <c r="F91" i="2"/>
  <c r="J14" i="2"/>
  <c r="J89" i="2"/>
  <c r="E7" i="2"/>
  <c r="E136" i="2"/>
  <c r="L90" i="1"/>
  <c r="AM90" i="1"/>
  <c r="AM89" i="1"/>
  <c r="L89" i="1"/>
  <c r="AM87" i="1"/>
  <c r="L87" i="1"/>
  <c r="L85" i="1"/>
  <c r="L84" i="1"/>
  <c r="BK461" i="2"/>
  <c r="BK456" i="2"/>
  <c r="J433" i="2"/>
  <c r="BK421" i="2"/>
  <c r="BK412" i="2"/>
  <c r="BK393" i="2"/>
  <c r="BK380" i="2"/>
  <c r="BK371" i="2"/>
  <c r="BK343" i="2"/>
  <c r="BK302" i="2"/>
  <c r="J289" i="2"/>
  <c r="J263" i="2"/>
  <c r="BK249" i="2"/>
  <c r="J185" i="2"/>
  <c r="J155" i="2"/>
  <c r="J424" i="2"/>
  <c r="BK413" i="2"/>
  <c r="J401" i="2"/>
  <c r="BK389" i="2"/>
  <c r="J381" i="2"/>
  <c r="J372" i="2"/>
  <c r="J350" i="2"/>
  <c r="BK320" i="2"/>
  <c r="J296" i="2"/>
  <c r="J262" i="2"/>
  <c r="J248" i="2"/>
  <c r="BK199" i="2"/>
  <c r="J151" i="2"/>
  <c r="J461" i="2"/>
  <c r="BK453" i="2"/>
  <c r="BK424" i="2"/>
  <c r="J414" i="2"/>
  <c r="J407" i="2"/>
  <c r="J389" i="2"/>
  <c r="BK381" i="2"/>
  <c r="BK372" i="2"/>
  <c r="J322" i="2"/>
  <c r="BK266" i="2"/>
  <c r="J250" i="2"/>
  <c r="BK233" i="2"/>
  <c r="BK178" i="2"/>
  <c r="J169" i="2"/>
  <c r="BK465" i="2"/>
  <c r="J451" i="2"/>
  <c r="BK433" i="2"/>
  <c r="J410" i="2"/>
  <c r="BK401" i="2"/>
  <c r="BK374" i="2"/>
  <c r="J367" i="2"/>
  <c r="J338" i="2"/>
  <c r="BK296" i="2"/>
  <c r="J254" i="2"/>
  <c r="BK234" i="2"/>
  <c r="BK218" i="2"/>
  <c r="BK180" i="2"/>
  <c r="BK149" i="2"/>
  <c r="J462" i="2"/>
  <c r="J457" i="2"/>
  <c r="J448" i="2"/>
  <c r="BK418" i="2"/>
  <c r="J402" i="2"/>
  <c r="J382" i="2"/>
  <c r="BK375" i="2"/>
  <c r="J353" i="2"/>
  <c r="J342" i="2"/>
  <c r="BK297" i="2"/>
  <c r="BK265" i="2"/>
  <c r="BK252" i="2"/>
  <c r="BK236" i="2"/>
  <c r="BK220" i="2"/>
  <c r="J180" i="2"/>
  <c r="BK442" i="2"/>
  <c r="J418" i="2"/>
  <c r="J409" i="2"/>
  <c r="BK395" i="2"/>
  <c r="BK386" i="2"/>
  <c r="BK377" i="2"/>
  <c r="J343" i="2"/>
  <c r="BK318" i="2"/>
  <c r="J297" i="2"/>
  <c r="J281" i="2"/>
  <c r="BK250" i="2"/>
  <c r="J218" i="2"/>
  <c r="J177" i="2"/>
  <c r="J149" i="2"/>
  <c r="BK459" i="2"/>
  <c r="BK451" i="2"/>
  <c r="BK432" i="2"/>
  <c r="J419" i="2"/>
  <c r="BK409" i="2"/>
  <c r="J399" i="2"/>
  <c r="BK382" i="2"/>
  <c r="J377" i="2"/>
  <c r="BK330" i="2"/>
  <c r="BK281" i="2"/>
  <c r="BK263" i="2"/>
  <c r="J249" i="2"/>
  <c r="BK229" i="2"/>
  <c r="BK177" i="2"/>
  <c r="BK155" i="2"/>
  <c r="BK462" i="2"/>
  <c r="BK454" i="2"/>
  <c r="BK435" i="2"/>
  <c r="BK411" i="2"/>
  <c r="J405" i="2"/>
  <c r="BK391" i="2"/>
  <c r="J371" i="2"/>
  <c r="BK345" i="2"/>
  <c r="J306" i="2"/>
  <c r="J238" i="2"/>
  <c r="J233" i="2"/>
  <c r="BK185" i="2"/>
  <c r="J178" i="2"/>
  <c r="BK467" i="2"/>
  <c r="J458" i="2"/>
  <c r="BK444" i="2"/>
  <c r="J432" i="2"/>
  <c r="J416" i="2"/>
  <c r="BK404" i="2"/>
  <c r="J388" i="2"/>
  <c r="J374" i="2"/>
  <c r="BK347" i="2"/>
  <c r="J320" i="2"/>
  <c r="J294" i="2"/>
  <c r="BK254" i="2"/>
  <c r="BK238" i="2"/>
  <c r="BK222" i="2"/>
  <c r="BK169" i="2"/>
  <c r="J435" i="2"/>
  <c r="BK416" i="2"/>
  <c r="BK405" i="2"/>
  <c r="J393" i="2"/>
  <c r="J384" i="2"/>
  <c r="BK367" i="2"/>
  <c r="J330" i="2"/>
  <c r="J310" i="2"/>
  <c r="BK289" i="2"/>
  <c r="J252" i="2"/>
  <c r="J202" i="2"/>
  <c r="BK175" i="2"/>
  <c r="J471" i="2"/>
  <c r="BK457" i="2"/>
  <c r="J446" i="2"/>
  <c r="J421" i="2"/>
  <c r="J412" i="2"/>
  <c r="J404" i="2"/>
  <c r="J386" i="2"/>
  <c r="BK378" i="2"/>
  <c r="BK350" i="2"/>
  <c r="BK310" i="2"/>
  <c r="BK262" i="2"/>
  <c r="J240" i="2"/>
  <c r="J181" i="2"/>
  <c r="BK171" i="2"/>
  <c r="J467" i="2"/>
  <c r="J456" i="2"/>
  <c r="BK446" i="2"/>
  <c r="J413" i="2"/>
  <c r="BK407" i="2"/>
  <c r="BK402" i="2"/>
  <c r="J375" i="2"/>
  <c r="BK369" i="2"/>
  <c r="BK342" i="2"/>
  <c r="J318" i="2"/>
  <c r="BK293" i="2"/>
  <c r="J236" i="2"/>
  <c r="J220" i="2"/>
  <c r="BK181" i="2"/>
  <c r="BK151" i="2"/>
  <c r="J459" i="2"/>
  <c r="J453" i="2"/>
  <c r="J442" i="2"/>
  <c r="BK420" i="2"/>
  <c r="BK406" i="2"/>
  <c r="J391" i="2"/>
  <c r="J379" i="2"/>
  <c r="J369" i="2"/>
  <c r="J345" i="2"/>
  <c r="BK338" i="2"/>
  <c r="J266" i="2"/>
  <c r="BK256" i="2"/>
  <c r="J234" i="2"/>
  <c r="BK202" i="2"/>
  <c r="BK174" i="2"/>
  <c r="AS94" i="1"/>
  <c r="BK419" i="2"/>
  <c r="BK410" i="2"/>
  <c r="BK399" i="2"/>
  <c r="BK388" i="2"/>
  <c r="J380" i="2"/>
  <c r="BK353" i="2"/>
  <c r="BK341" i="2"/>
  <c r="J302" i="2"/>
  <c r="J293" i="2"/>
  <c r="J256" i="2"/>
  <c r="J222" i="2"/>
  <c r="BK183" i="2"/>
  <c r="J171" i="2"/>
  <c r="J465" i="2"/>
  <c r="J454" i="2"/>
  <c r="J444" i="2"/>
  <c r="J420" i="2"/>
  <c r="J411" i="2"/>
  <c r="J395" i="2"/>
  <c r="BK384" i="2"/>
  <c r="BK379" i="2"/>
  <c r="J341" i="2"/>
  <c r="BK306" i="2"/>
  <c r="J265" i="2"/>
  <c r="BK248" i="2"/>
  <c r="J199" i="2"/>
  <c r="J174" i="2"/>
  <c r="BK471" i="2"/>
  <c r="BK458" i="2"/>
  <c r="BK448" i="2"/>
  <c r="BK414" i="2"/>
  <c r="J406" i="2"/>
  <c r="J378" i="2"/>
  <c r="J347" i="2"/>
  <c r="BK322" i="2"/>
  <c r="BK294" i="2"/>
  <c r="BK240" i="2"/>
  <c r="J229" i="2"/>
  <c r="J183" i="2"/>
  <c r="J175" i="2"/>
  <c r="BK148" i="2" l="1"/>
  <c r="BK201" i="2"/>
  <c r="J201" i="2"/>
  <c r="J99" i="2" s="1"/>
  <c r="R228" i="2"/>
  <c r="R237" i="2"/>
  <c r="P301" i="2"/>
  <c r="P340" i="2"/>
  <c r="P352" i="2"/>
  <c r="T383" i="2"/>
  <c r="R148" i="2"/>
  <c r="R201" i="2"/>
  <c r="P228" i="2"/>
  <c r="T237" i="2"/>
  <c r="R301" i="2"/>
  <c r="R340" i="2"/>
  <c r="T352" i="2"/>
  <c r="BK383" i="2"/>
  <c r="J383" i="2"/>
  <c r="J109" i="2" s="1"/>
  <c r="R383" i="2"/>
  <c r="R394" i="2"/>
  <c r="BK408" i="2"/>
  <c r="J408" i="2" s="1"/>
  <c r="J111" i="2" s="1"/>
  <c r="R408" i="2"/>
  <c r="T415" i="2"/>
  <c r="P450" i="2"/>
  <c r="R460" i="2"/>
  <c r="P464" i="2"/>
  <c r="T148" i="2"/>
  <c r="T201" i="2"/>
  <c r="T228" i="2"/>
  <c r="P237" i="2"/>
  <c r="T301" i="2"/>
  <c r="T340" i="2"/>
  <c r="R352" i="2"/>
  <c r="P370" i="2"/>
  <c r="T370" i="2"/>
  <c r="P383" i="2"/>
  <c r="P394" i="2"/>
  <c r="BK415" i="2"/>
  <c r="J415" i="2"/>
  <c r="J112" i="2" s="1"/>
  <c r="P415" i="2"/>
  <c r="BK450" i="2"/>
  <c r="J450" i="2"/>
  <c r="J114" i="2" s="1"/>
  <c r="R450" i="2"/>
  <c r="BK460" i="2"/>
  <c r="J460" i="2"/>
  <c r="J115" i="2" s="1"/>
  <c r="BK464" i="2"/>
  <c r="J464" i="2"/>
  <c r="J116" i="2"/>
  <c r="R464" i="2"/>
  <c r="P148" i="2"/>
  <c r="P201" i="2"/>
  <c r="P147" i="2" s="1"/>
  <c r="BK228" i="2"/>
  <c r="J228" i="2"/>
  <c r="J101" i="2"/>
  <c r="BK237" i="2"/>
  <c r="J237" i="2" s="1"/>
  <c r="J102" i="2" s="1"/>
  <c r="BK301" i="2"/>
  <c r="J301" i="2"/>
  <c r="J103" i="2" s="1"/>
  <c r="BK340" i="2"/>
  <c r="J340" i="2"/>
  <c r="J104" i="2"/>
  <c r="BK352" i="2"/>
  <c r="J352" i="2"/>
  <c r="J107" i="2"/>
  <c r="BK370" i="2"/>
  <c r="J370" i="2" s="1"/>
  <c r="J108" i="2" s="1"/>
  <c r="R370" i="2"/>
  <c r="BK394" i="2"/>
  <c r="J394" i="2" s="1"/>
  <c r="J110" i="2" s="1"/>
  <c r="T394" i="2"/>
  <c r="P408" i="2"/>
  <c r="T408" i="2"/>
  <c r="R415" i="2"/>
  <c r="T450" i="2"/>
  <c r="P460" i="2"/>
  <c r="T460" i="2"/>
  <c r="T464" i="2"/>
  <c r="BK349" i="2"/>
  <c r="J349" i="2"/>
  <c r="J105" i="2" s="1"/>
  <c r="BK447" i="2"/>
  <c r="J447" i="2"/>
  <c r="J113" i="2"/>
  <c r="BK221" i="2"/>
  <c r="J221" i="2"/>
  <c r="J100" i="2"/>
  <c r="E85" i="2"/>
  <c r="J92" i="2"/>
  <c r="J140" i="2"/>
  <c r="BE155" i="2"/>
  <c r="BE169" i="2"/>
  <c r="BE171" i="2"/>
  <c r="BE177" i="2"/>
  <c r="BE220" i="2"/>
  <c r="BE248" i="2"/>
  <c r="BE249" i="2"/>
  <c r="BE250" i="2"/>
  <c r="BE262" i="2"/>
  <c r="BE263" i="2"/>
  <c r="BE265" i="2"/>
  <c r="BE266" i="2"/>
  <c r="BE281" i="2"/>
  <c r="BE289" i="2"/>
  <c r="BE297" i="2"/>
  <c r="BE310" i="2"/>
  <c r="BE318" i="2"/>
  <c r="BE338" i="2"/>
  <c r="BE342" i="2"/>
  <c r="BE350" i="2"/>
  <c r="BE375" i="2"/>
  <c r="BE379" i="2"/>
  <c r="BE380" i="2"/>
  <c r="BE381" i="2"/>
  <c r="BE388" i="2"/>
  <c r="BE393" i="2"/>
  <c r="BE409" i="2"/>
  <c r="BE421" i="2"/>
  <c r="BE442" i="2"/>
  <c r="BE459" i="2"/>
  <c r="BE465" i="2"/>
  <c r="BE471" i="2"/>
  <c r="J91" i="2"/>
  <c r="F143" i="2"/>
  <c r="BE174" i="2"/>
  <c r="BE202" i="2"/>
  <c r="BE218" i="2"/>
  <c r="BE222" i="2"/>
  <c r="BE236" i="2"/>
  <c r="BE238" i="2"/>
  <c r="BE254" i="2"/>
  <c r="BE293" i="2"/>
  <c r="BE294" i="2"/>
  <c r="BE296" i="2"/>
  <c r="BE330" i="2"/>
  <c r="BE341" i="2"/>
  <c r="BE345" i="2"/>
  <c r="BE367" i="2"/>
  <c r="BE369" i="2"/>
  <c r="BE372" i="2"/>
  <c r="BE374" i="2"/>
  <c r="BE386" i="2"/>
  <c r="BE389" i="2"/>
  <c r="BE391" i="2"/>
  <c r="BE399" i="2"/>
  <c r="BE405" i="2"/>
  <c r="BE412" i="2"/>
  <c r="BE416" i="2"/>
  <c r="BE418" i="2"/>
  <c r="BE435" i="2"/>
  <c r="BE458" i="2"/>
  <c r="BE461" i="2"/>
  <c r="BE462" i="2"/>
  <c r="F142" i="2"/>
  <c r="BE151" i="2"/>
  <c r="BE178" i="2"/>
  <c r="BE183" i="2"/>
  <c r="BE185" i="2"/>
  <c r="BE233" i="2"/>
  <c r="BE234" i="2"/>
  <c r="BE256" i="2"/>
  <c r="BE302" i="2"/>
  <c r="BE343" i="2"/>
  <c r="BE371" i="2"/>
  <c r="BE378" i="2"/>
  <c r="BE401" i="2"/>
  <c r="BE406" i="2"/>
  <c r="BE414" i="2"/>
  <c r="BE420" i="2"/>
  <c r="BE424" i="2"/>
  <c r="BE432" i="2"/>
  <c r="BE444" i="2"/>
  <c r="BE446" i="2"/>
  <c r="BE454" i="2"/>
  <c r="BE456" i="2"/>
  <c r="BE149" i="2"/>
  <c r="BE175" i="2"/>
  <c r="BE180" i="2"/>
  <c r="BE181" i="2"/>
  <c r="BE199" i="2"/>
  <c r="BE229" i="2"/>
  <c r="BE240" i="2"/>
  <c r="BE252" i="2"/>
  <c r="BE306" i="2"/>
  <c r="BE320" i="2"/>
  <c r="BE322" i="2"/>
  <c r="BE347" i="2"/>
  <c r="BE353" i="2"/>
  <c r="BE377" i="2"/>
  <c r="BE382" i="2"/>
  <c r="BE384" i="2"/>
  <c r="BE395" i="2"/>
  <c r="BE402" i="2"/>
  <c r="BE404" i="2"/>
  <c r="BE407" i="2"/>
  <c r="BE410" i="2"/>
  <c r="BE411" i="2"/>
  <c r="BE413" i="2"/>
  <c r="BE419" i="2"/>
  <c r="BE433" i="2"/>
  <c r="BE448" i="2"/>
  <c r="BE451" i="2"/>
  <c r="BE453" i="2"/>
  <c r="BE457" i="2"/>
  <c r="BE467" i="2"/>
  <c r="F38" i="2"/>
  <c r="BC95" i="1"/>
  <c r="BC94" i="1"/>
  <c r="W32" i="1" s="1"/>
  <c r="F37" i="2"/>
  <c r="BB95" i="1"/>
  <c r="BB94" i="1"/>
  <c r="W31" i="1" s="1"/>
  <c r="F39" i="2"/>
  <c r="BD95" i="1"/>
  <c r="BD94" i="1"/>
  <c r="W33" i="1" s="1"/>
  <c r="F36" i="2"/>
  <c r="BA95" i="1"/>
  <c r="BA94" i="1"/>
  <c r="W30" i="1" s="1"/>
  <c r="J36" i="2"/>
  <c r="AW95" i="1"/>
  <c r="R351" i="2" l="1"/>
  <c r="T147" i="2"/>
  <c r="T351" i="2"/>
  <c r="R147" i="2"/>
  <c r="R146" i="2" s="1"/>
  <c r="P351" i="2"/>
  <c r="P146" i="2"/>
  <c r="AU95" i="1"/>
  <c r="AU94" i="1" s="1"/>
  <c r="BK147" i="2"/>
  <c r="J147" i="2"/>
  <c r="J97" i="2"/>
  <c r="J148" i="2"/>
  <c r="J98" i="2" s="1"/>
  <c r="BK351" i="2"/>
  <c r="J351" i="2"/>
  <c r="J106" i="2"/>
  <c r="AW94" i="1"/>
  <c r="AK30" i="1"/>
  <c r="AY94" i="1"/>
  <c r="AX94" i="1"/>
  <c r="T146" i="2" l="1"/>
  <c r="BK146" i="2"/>
  <c r="J146" i="2"/>
  <c r="J96" i="2"/>
  <c r="J30" i="2" s="1"/>
  <c r="J125" i="2" l="1"/>
  <c r="J119" i="2" s="1"/>
  <c r="J31" i="2" s="1"/>
  <c r="J32" i="2" s="1"/>
  <c r="AG95" i="1" s="1"/>
  <c r="AG94" i="1" s="1"/>
  <c r="AK26" i="1" s="1"/>
  <c r="BE125" i="2"/>
  <c r="F35" i="2" s="1"/>
  <c r="AZ95" i="1" s="1"/>
  <c r="AZ94" i="1" s="1"/>
  <c r="W29" i="1" s="1"/>
  <c r="J127" i="2"/>
  <c r="J35" i="2" l="1"/>
  <c r="AV95" i="1" s="1"/>
  <c r="AT95" i="1" s="1"/>
  <c r="AN95" i="1" s="1"/>
  <c r="AV94" i="1"/>
  <c r="AK29" i="1" s="1"/>
  <c r="AK35" i="1" s="1"/>
  <c r="J41" i="2" l="1"/>
  <c r="AT94" i="1"/>
  <c r="AN94" i="1"/>
</calcChain>
</file>

<file path=xl/sharedStrings.xml><?xml version="1.0" encoding="utf-8"?>
<sst xmlns="http://schemas.openxmlformats.org/spreadsheetml/2006/main" count="3740" uniqueCount="753">
  <si>
    <t>Export Komplet</t>
  </si>
  <si>
    <t/>
  </si>
  <si>
    <t>2.0</t>
  </si>
  <si>
    <t>False</t>
  </si>
  <si>
    <t>{040787d2-59cb-4a5b-9017-18d8451d29a8}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</si>
  <si>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</si>
  <si>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</si>
  <si>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</si>
  <si>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</si>
  <si>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</si>
  <si>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</si>
  <si>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</si>
  <si>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</si>
  <si>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</si>
  <si>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</si>
  <si>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</si>
  <si>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</si>
  <si>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Městské muzeum Lanškroun, Zámek č.p.1</t>
  </si>
  <si>
    <t>KSO:</t>
  </si>
  <si>
    <t>CC-CZ:</t>
  </si>
  <si>
    <t>Místo:</t>
  </si>
  <si>
    <t xml:space="preserve"> </t>
  </si>
  <si>
    <t>Datum:</t>
  </si>
  <si>
    <t>7. 3. 2022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</si>
  <si>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</si>
  <si>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</si>
  <si>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</si>
  <si>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</si>
  <si>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</si>
  <si>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</si>
  <si>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</si>
  <si>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</si>
  <si>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</si>
  <si>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</si>
  <si>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</si>
  <si>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</si>
  <si>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</si>
  <si>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</si>
  <si>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</si>
  <si>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</si>
  <si>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</si>
  <si>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</si>
  <si>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</si>
  <si>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</si>
  <si>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</si>
  <si>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</si>
  <si>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</si>
  <si>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</si>
  <si>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</si>
  <si>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</si>
  <si>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</si>
  <si>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</si>
  <si>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</si>
  <si>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</si>
  <si>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</si>
  <si>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</si>
  <si>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</si>
  <si>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</si>
  <si>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</si>
  <si>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</si>
  <si>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</si>
  <si>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</si>
  <si>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</si>
  <si>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</si>
  <si>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</si>
  <si>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</si>
  <si>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</si>
  <si>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</si>
  <si>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</si>
  <si>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</si>
  <si>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</si>
  <si>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</si>
  <si>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</si>
  <si>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</si>
  <si>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</si>
  <si>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</si>
  <si>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</si>
  <si>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</si>
  <si>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</si>
  <si>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Odvlhčení budovy Městského muzea</t>
  </si>
  <si>
    <t>STA</t>
  </si>
  <si>
    <t>{903d9c7a-86b2-4ddf-acc7-830438cfd9ab}</t>
  </si>
  <si>
    <t>2</t>
  </si>
  <si>
    <t>KRYCÍ LIST SOUPISU PRACÍ</t>
  </si>
  <si>
    <t>Objekt:</t>
  </si>
  <si>
    <t>1 - Odvlhčení budovy Městského muzea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</si>
  <si>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</si>
  <si>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</si>
  <si>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</si>
  <si>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</si>
  <si>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</si>
  <si>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</si>
  <si>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</si>
  <si>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</si>
  <si>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</si>
  <si>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</si>
  <si>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</si>
  <si>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</si>
  <si>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</si>
  <si>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</si>
  <si>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</si>
  <si>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</si>
  <si>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</si>
  <si>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</si>
  <si>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</si>
  <si>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</si>
  <si>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</si>
  <si>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</si>
  <si>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</si>
  <si>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</si>
  <si>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</si>
  <si>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</si>
  <si>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</si>
  <si>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</si>
  <si>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</si>
  <si>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</si>
  <si>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</si>
  <si>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</si>
  <si>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</si>
  <si>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</si>
  <si>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</si>
  <si>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</si>
  <si>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</si>
  <si>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</si>
  <si>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</si>
  <si>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</si>
  <si>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</si>
  <si>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</si>
  <si>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</si>
  <si>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</si>
  <si>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</si>
  <si>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</si>
  <si>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</si>
  <si>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</si>
  <si>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</si>
  <si>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</si>
  <si>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</si>
  <si>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</si>
  <si>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</si>
  <si>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</si>
  <si>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</si>
  <si>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</si>
  <si>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</si>
  <si>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</si>
  <si>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4</t>
  </si>
  <si>
    <t>84807989</t>
  </si>
  <si>
    <t>VV</t>
  </si>
  <si>
    <t>" západní strana " 16,0*1,0</t>
  </si>
  <si>
    <t>113106123</t>
  </si>
  <si>
    <t>Rozebrání dlažeb ze zámkových dlaždic komunikací pro pěší ručně</t>
  </si>
  <si>
    <t>-1643047035</t>
  </si>
  <si>
    <t>" východní strana " 7,5*1,0</t>
  </si>
  <si>
    <t>" severovýchodní strana " 9,25*1,0</t>
  </si>
  <si>
    <t>Součet</t>
  </si>
  <si>
    <t>3</t>
  </si>
  <si>
    <t>132412131</t>
  </si>
  <si>
    <t>Hloubení nezapažených rýh šířky do 800 mm v soudržných horninách třídy těžitelnosti II skupiny 5 ručně</t>
  </si>
  <si>
    <t>m3</t>
  </si>
  <si>
    <t>1798882591</t>
  </si>
  <si>
    <t xml:space="preserve"> vnitřní odvětrávací kanály </t>
  </si>
  <si>
    <t>" Místnosti 1 a 2 " (8,95+1,6)*0,4*0,60*2</t>
  </si>
  <si>
    <t>" Místnost 3 " (5,25+7,05)*0,4*0,6*2</t>
  </si>
  <si>
    <t>" Místnost 4 " 3,1*0,4*0,6*2</t>
  </si>
  <si>
    <t>" Místnost 5 " (3,55+3,65)*0,4*0,6*2</t>
  </si>
  <si>
    <t>" Místnost 6 " (9,3+2,5)*0,4*0,6*2+2,5*0,4*0,6</t>
  </si>
  <si>
    <t>Mezisoučet vnitřní kanály</t>
  </si>
  <si>
    <t>vnější odvětrávací kanály</t>
  </si>
  <si>
    <t>" východní strana " 7,5*0,4*0,7</t>
  </si>
  <si>
    <t>" severovýchodní strana " 9,25*0,4*0,7</t>
  </si>
  <si>
    <t>" západní strana " 16,0*0,4*0,7</t>
  </si>
  <si>
    <t>Mezisoučet vnější kanály</t>
  </si>
  <si>
    <t>162211321</t>
  </si>
  <si>
    <t>Vodorovné přemístění výkopku z horniny třídy těžitelnosti II skupiny 4 a 5 stavebním kolečkem do 10 m</t>
  </si>
  <si>
    <t>-327340152</t>
  </si>
  <si>
    <t>" na mezideponii do vzdálenosti 40 m " 31,34</t>
  </si>
  <si>
    <t>5</t>
  </si>
  <si>
    <t>162211329</t>
  </si>
  <si>
    <t>Příplatek k vodorovnému přemístění výkopku z horniny třídy těžitelnosti II skupiny 4 a 5 stavebním kolečkem za každých dalších 10 m</t>
  </si>
  <si>
    <t>-1920552949</t>
  </si>
  <si>
    <t>" z vnitřních výkopů " 31,34</t>
  </si>
  <si>
    <t>31,34*3 'Přepočtené koeficientem množství</t>
  </si>
  <si>
    <t>6</t>
  </si>
  <si>
    <t>162751137</t>
  </si>
  <si>
    <t>Vodorovné přemístění přes 9 000 do 10000 m výkopku/sypaniny z horniny třídy těžitelnosti II skupiny 4 a 5</t>
  </si>
  <si>
    <t>1554697466</t>
  </si>
  <si>
    <t>7</t>
  </si>
  <si>
    <t>162751139</t>
  </si>
  <si>
    <t>Příplatek k vodorovnému přemístění výkopku/sypaniny z horniny třídy těžitelnosti II skupiny 4 a 5 ZKD 1000 m přes 10000 m</t>
  </si>
  <si>
    <t>1224792212</t>
  </si>
  <si>
    <t>31,35*10 'Přepočtené koeficientem množství</t>
  </si>
  <si>
    <t>8</t>
  </si>
  <si>
    <t>167111102</t>
  </si>
  <si>
    <t>Nakládání výkopku z hornin třídy těžitelnosti II skupiny 4 a 5 ručně</t>
  </si>
  <si>
    <t>-1769373572</t>
  </si>
  <si>
    <t>9</t>
  </si>
  <si>
    <t>171201221</t>
  </si>
  <si>
    <t>Poplatek za uložení na skládce (skládkovné) zeminy a kamení kód odpadu 17 05 04</t>
  </si>
  <si>
    <t>t</t>
  </si>
  <si>
    <t>-1105601245</t>
  </si>
  <si>
    <t>31,34*1,8 'Přepočtené koeficientem množství</t>
  </si>
  <si>
    <t>10</t>
  </si>
  <si>
    <t>171251201</t>
  </si>
  <si>
    <t>Uložení sypaniny na skládky nebo meziskládky</t>
  </si>
  <si>
    <t>1761518587</t>
  </si>
  <si>
    <t>11</t>
  </si>
  <si>
    <t>174111102</t>
  </si>
  <si>
    <t>Zásyp v uzavřených prostorech sypaninou se zhutněním ručně</t>
  </si>
  <si>
    <t>-2113487875</t>
  </si>
  <si>
    <t>" 1/2 provětrávacích kanálů " 31,34/2</t>
  </si>
  <si>
    <t>M</t>
  </si>
  <si>
    <t>58333651</t>
  </si>
  <si>
    <t>kamenivo těžené hrubé frakce 8/16</t>
  </si>
  <si>
    <t>-1586132615</t>
  </si>
  <si>
    <t>15,67*1,8 'Přepočtené koeficientem množství</t>
  </si>
  <si>
    <t>13</t>
  </si>
  <si>
    <t>175111101</t>
  </si>
  <si>
    <t>Obsypání potrubí ručně sypaninou bez prohození, uloženou do 3 m</t>
  </si>
  <si>
    <t>-2072368848</t>
  </si>
  <si>
    <t xml:space="preserve"> vnitřní odvětrávací kanály, podkladní vrstva pod PZD </t>
  </si>
  <si>
    <t>" Místnosti 1 a 2 " (8,95+1,6)*0,4*0,1*2</t>
  </si>
  <si>
    <t>" Místnost 3 " (5,25+7,05)*0,4*0,1*2</t>
  </si>
  <si>
    <t>" Místnost 4 " 3,1*0,4*0,1*2</t>
  </si>
  <si>
    <t>" Místnost 5 " (3,55+3,65)*0,4*0,1*2</t>
  </si>
  <si>
    <t>" Místnost 6 " (9,3+2,5)*0,4*0,1*2+2,5*0,4*0,1</t>
  </si>
  <si>
    <t xml:space="preserve">vnější odvětrávací kanály, podkladní vrstva pod PZD </t>
  </si>
  <si>
    <t>" východní strana " 7,5*0,4*0,1</t>
  </si>
  <si>
    <t>" severovýchodní strana " 9,25*0,4*0,1</t>
  </si>
  <si>
    <t>" západní strana " 16,0*0,4*0,1</t>
  </si>
  <si>
    <t>14</t>
  </si>
  <si>
    <t>58333625</t>
  </si>
  <si>
    <t>kamenivo těžené hrubé frakce 4/8</t>
  </si>
  <si>
    <t>644456762</t>
  </si>
  <si>
    <t>5*2 'Přepočtené koeficientem množství</t>
  </si>
  <si>
    <t>Zakládání</t>
  </si>
  <si>
    <t>274261200</t>
  </si>
  <si>
    <t>Osazování betonových krycích desek ručně</t>
  </si>
  <si>
    <t>kus</t>
  </si>
  <si>
    <t>986178945</t>
  </si>
  <si>
    <t xml:space="preserve"> vytvoření rpovětrávaného odvětrání z desek PZD, šikmé</t>
  </si>
  <si>
    <t>" Místnosti 1 a 2 " (8,95+1,6)*2/0,9</t>
  </si>
  <si>
    <t>" Místnost 3 " (5,25+7,05)*2/0,9</t>
  </si>
  <si>
    <t>" Místnost 4 " 3,1*2/0,9</t>
  </si>
  <si>
    <t>" Místnost 5 " (3,55+3,65)*2/0,9</t>
  </si>
  <si>
    <t>" Místnost 6 " (9,3+2,5)*2/0,9</t>
  </si>
  <si>
    <t>" východní strana " 7,5/0,9</t>
  </si>
  <si>
    <t>" severovýchodní strana " 9,25/0,9</t>
  </si>
  <si>
    <t>" západní strana " 16,0/0,9</t>
  </si>
  <si>
    <t>" podkladní desky " 99,88+36,39</t>
  </si>
  <si>
    <t>16</t>
  </si>
  <si>
    <t>59341210</t>
  </si>
  <si>
    <t>deska stropní plná PZD 890x290x65mm</t>
  </si>
  <si>
    <t>1491154121</t>
  </si>
  <si>
    <t>" 274/2ks  " 274/2</t>
  </si>
  <si>
    <t>17</t>
  </si>
  <si>
    <t>27426120R</t>
  </si>
  <si>
    <t>Řezání betonových krycích desek strojní pilou</t>
  </si>
  <si>
    <t>-947529370</t>
  </si>
  <si>
    <t>Svislé a kompletní konstrukce</t>
  </si>
  <si>
    <t>18</t>
  </si>
  <si>
    <t>319202321</t>
  </si>
  <si>
    <t>Vyrovnání nerovného povrchu zdiva tl přes 30 do 80 mm přizděním</t>
  </si>
  <si>
    <t>-624577168</t>
  </si>
  <si>
    <t xml:space="preserve">" doplnění kapes a vypadaných cihel z cca 30% plochy " </t>
  </si>
  <si>
    <t>" východní strana " 7,5*1,4*0,30</t>
  </si>
  <si>
    <t>" severovýchodní strana " 9,25*1,4*0,30</t>
  </si>
  <si>
    <t>" západní strana " 16,0*1,4*0,30</t>
  </si>
  <si>
    <t>Komunikace pozemní</t>
  </si>
  <si>
    <t>19</t>
  </si>
  <si>
    <t>596211110</t>
  </si>
  <si>
    <t>Kladení zámkové dlažby komunikací pro pěší ručně tl 60 mm skupiny A pl do 50 m2</t>
  </si>
  <si>
    <t>-1999825662</t>
  </si>
  <si>
    <t>20</t>
  </si>
  <si>
    <t>5924501R</t>
  </si>
  <si>
    <t xml:space="preserve">dlažba zámková tl. 60mm stávající </t>
  </si>
  <si>
    <t>441133959</t>
  </si>
  <si>
    <t>596811220</t>
  </si>
  <si>
    <t xml:space="preserve">Kladení betonové dlažby komunikací pro pěší do lože z kameniva </t>
  </si>
  <si>
    <t>2041367305</t>
  </si>
  <si>
    <t>22</t>
  </si>
  <si>
    <t>5924532R</t>
  </si>
  <si>
    <t xml:space="preserve">dlažba kamenná stávající </t>
  </si>
  <si>
    <t>283424542</t>
  </si>
  <si>
    <t>Úpravy povrchů, podlahy a osazování výplní</t>
  </si>
  <si>
    <t>23</t>
  </si>
  <si>
    <t>612135101</t>
  </si>
  <si>
    <t>Hrubá výplň rýh ve stěnách maltou jakékoli šířky rýhy</t>
  </si>
  <si>
    <t>-1733974093</t>
  </si>
  <si>
    <t>" vnitřní nasávání a výdechy doplnění pod omítky " 1,5*6*2*0,2</t>
  </si>
  <si>
    <t>24</t>
  </si>
  <si>
    <t>612131100</t>
  </si>
  <si>
    <t>Vápenný postřik vnitřních stěn nanášený ručně</t>
  </si>
  <si>
    <t>-79623578</t>
  </si>
  <si>
    <t xml:space="preserve"> vnitřní stěny do výšky 1,5 m</t>
  </si>
  <si>
    <t>" Místnosti 1 a 2 " (7,05*2+1,1*3)*1,5</t>
  </si>
  <si>
    <t>" Místnost 3 " (5,25+7,05)*1,5*2</t>
  </si>
  <si>
    <t>" Místnost 4 " 3,1*1,5*2</t>
  </si>
  <si>
    <t>" Místnost 5 " (3,55+3,65)*1,5*2</t>
  </si>
  <si>
    <t>" Místnost 6 a sociál " (1,1+6,9+2,5+3,55+2,55*2)*1,5</t>
  </si>
  <si>
    <t>25</t>
  </si>
  <si>
    <t>612311121</t>
  </si>
  <si>
    <t>Vápenná omítka hladká jednovrstvá vnitřních stěn nanášená ručně</t>
  </si>
  <si>
    <t>-701561335</t>
  </si>
  <si>
    <t>26</t>
  </si>
  <si>
    <t>612311131</t>
  </si>
  <si>
    <t>Potažení vnitřních stěn vápenným štukem tloušťky do 3 mm</t>
  </si>
  <si>
    <t>-250879266</t>
  </si>
  <si>
    <t>27</t>
  </si>
  <si>
    <t>612311191</t>
  </si>
  <si>
    <t>Příplatek k vápenné omítce vnitřních stěn za každých dalších 5 mm tloušťky ručně</t>
  </si>
  <si>
    <t>-2086231310</t>
  </si>
  <si>
    <t>122,63*2 'Přepočtené koeficientem množství</t>
  </si>
  <si>
    <t>28</t>
  </si>
  <si>
    <t>619995001</t>
  </si>
  <si>
    <t>Začištění omítek kolem oken, dveří, podlah nebo obkladů</t>
  </si>
  <si>
    <t>m</t>
  </si>
  <si>
    <t>-1208265416</t>
  </si>
  <si>
    <t>" nad sokly " 76,9</t>
  </si>
  <si>
    <t>29</t>
  </si>
  <si>
    <t>619996145</t>
  </si>
  <si>
    <t>Ochrana konstrukcí nebo samostatných prvků obalením geotextilií</t>
  </si>
  <si>
    <t>-113207593</t>
  </si>
  <si>
    <t>" ochrana podlahy ve vstupní hale, 2 vrstvy " 8,0*6,0*2</t>
  </si>
  <si>
    <t>30</t>
  </si>
  <si>
    <t>622311121</t>
  </si>
  <si>
    <t>Vápenná omítka hladká jednovrstvá vnějších stěn nanášená ručně</t>
  </si>
  <si>
    <t>1824235482</t>
  </si>
  <si>
    <t xml:space="preserve">" doplnění vnější omítky " </t>
  </si>
  <si>
    <t>" východní strana " 7,5*1,4</t>
  </si>
  <si>
    <t>" severovýchodní strana " 9,25*1,4</t>
  </si>
  <si>
    <t>" západní strana " 16,0*1,4</t>
  </si>
  <si>
    <t>31</t>
  </si>
  <si>
    <t>622311131</t>
  </si>
  <si>
    <t>Potažení vnějších stěn vápenným štukem tloušťky do 3 mm</t>
  </si>
  <si>
    <t>-1840827948</t>
  </si>
  <si>
    <t>32</t>
  </si>
  <si>
    <t>622311191</t>
  </si>
  <si>
    <t>Příplatek k vápenné omítce vnějších stěn za každých dalších 5 mm tloušťky ručně</t>
  </si>
  <si>
    <t>-1915100008</t>
  </si>
  <si>
    <t>45,85*3 'Přepočtené koeficientem množství</t>
  </si>
  <si>
    <t>33</t>
  </si>
  <si>
    <t>622611140</t>
  </si>
  <si>
    <t>Nátěr dvojnásobný vnějších omítaných stěn vápennou barvou včetně penetrace</t>
  </si>
  <si>
    <t>295976468</t>
  </si>
  <si>
    <t>34</t>
  </si>
  <si>
    <t>629995101</t>
  </si>
  <si>
    <t>Očištění vnějších ploch tlakovou vodou</t>
  </si>
  <si>
    <t>751171990</t>
  </si>
  <si>
    <t>stěny výkopů pro izolaci nopovou fólií</t>
  </si>
  <si>
    <t>" Místnosti 1 a 2 " (8,95+1,6)*0,65*2</t>
  </si>
  <si>
    <t>" Místnost 3 " (5,25+7,05)*0,65*2</t>
  </si>
  <si>
    <t>" Místnost 4 " 3,1*0,65*2</t>
  </si>
  <si>
    <t>" Místnost 5 " (3,55+3,65)*0,65*2</t>
  </si>
  <si>
    <t>" Místnost 6 " (9,3+2,5)*0,65*2</t>
  </si>
  <si>
    <t>" východní strana " 7,5*0,75</t>
  </si>
  <si>
    <t>" severovýchodní strana " 9,25*0,75</t>
  </si>
  <si>
    <t>" západní strana " 16,0*0,75</t>
  </si>
  <si>
    <t>35</t>
  </si>
  <si>
    <t>631312141</t>
  </si>
  <si>
    <t>Doplnění rýh v dosavadních mazaninách betonem prostým</t>
  </si>
  <si>
    <t>756701900</t>
  </si>
  <si>
    <t xml:space="preserve"> nový podklad nad vnitřní odvětrávací kanály </t>
  </si>
  <si>
    <t>" Místnost 6 " (9,3+2,5)*0,4*0,1*2</t>
  </si>
  <si>
    <t>36</t>
  </si>
  <si>
    <t>644941112</t>
  </si>
  <si>
    <t>Osazování ventilačních mřížek velikosti přes 150 x 200 do 300 x 300 mm</t>
  </si>
  <si>
    <t>1021910227</t>
  </si>
  <si>
    <t>" vnitřní nasávání a výdechy " 6*2</t>
  </si>
  <si>
    <t>" vnější nasávání a výdechy " 6</t>
  </si>
  <si>
    <t>37</t>
  </si>
  <si>
    <t>5534142R</t>
  </si>
  <si>
    <t>mřížka větrací nerezová 200x200 mm</t>
  </si>
  <si>
    <t>-496013536</t>
  </si>
  <si>
    <t>38</t>
  </si>
  <si>
    <t>644941121</t>
  </si>
  <si>
    <t>Montáž průchodky k větrací mřížce se zhotovením otvoru v tepelné izolaci</t>
  </si>
  <si>
    <t>-918836995</t>
  </si>
  <si>
    <t>39</t>
  </si>
  <si>
    <t>RGL.16731</t>
  </si>
  <si>
    <t>Potrubí kruhové plast 150mm - 1m</t>
  </si>
  <si>
    <t>817016102</t>
  </si>
  <si>
    <t>40</t>
  </si>
  <si>
    <t>PPL.KGB15087</t>
  </si>
  <si>
    <t>Koleno 87° kanalizační KG DN 150 PVC</t>
  </si>
  <si>
    <t>1038141649</t>
  </si>
  <si>
    <t>" vnitřní nasávání a výdechy " 6*2*2</t>
  </si>
  <si>
    <t>" vnější nasávání a výdechy " 6*2</t>
  </si>
  <si>
    <t>Ostatní konstrukce a práce, bourání</t>
  </si>
  <si>
    <t>41</t>
  </si>
  <si>
    <t>95373111R</t>
  </si>
  <si>
    <t>Odvětrání svislé troubami plastovými DN přes 140 do 160 mm</t>
  </si>
  <si>
    <t>-1514790470</t>
  </si>
  <si>
    <t>" vnitřní nasávání a výdechy " 1,5*6*2</t>
  </si>
  <si>
    <t>" vnější nasávání a výdechy " 1,5*6</t>
  </si>
  <si>
    <t>42</t>
  </si>
  <si>
    <t>974031165</t>
  </si>
  <si>
    <t>Vysekání rýh ve zdivu cihelném hl do 150 mm š do 200 mm</t>
  </si>
  <si>
    <t>116248389</t>
  </si>
  <si>
    <t>" pro vnitřní nasávání a výdechy " 1,5*6*2</t>
  </si>
  <si>
    <t>43</t>
  </si>
  <si>
    <t>965042141</t>
  </si>
  <si>
    <t>Bourání podkladů pod dlažby nebo mazanin betonových nebo z litého asfaltu tl do 100 mm pl přes 4 m2</t>
  </si>
  <si>
    <t>1482647871</t>
  </si>
  <si>
    <t xml:space="preserve"> pro vnitřní odvětrávací kanály </t>
  </si>
  <si>
    <t>44</t>
  </si>
  <si>
    <t>977151124</t>
  </si>
  <si>
    <t>Jádrové vrty diamantovými korunkami do stavebních materiálů D přes 150 do 180 mm</t>
  </si>
  <si>
    <t>1871170555</t>
  </si>
  <si>
    <t>" průchod přes zdivo pro vnitřní výdechy " 1,1*6</t>
  </si>
  <si>
    <t>45</t>
  </si>
  <si>
    <t>977312111</t>
  </si>
  <si>
    <t>Řezání stávajících betonových mazanin vyztužených hl do 50 mm</t>
  </si>
  <si>
    <t>119691298</t>
  </si>
  <si>
    <t>" u přechodů do vstupní haly z M 2 a 3 " 1,3*2</t>
  </si>
  <si>
    <t>46</t>
  </si>
  <si>
    <t>977312112</t>
  </si>
  <si>
    <t>Řezání stávajících betonových mazanin vyztužených hl do 100 mm</t>
  </si>
  <si>
    <t>-2091742143</t>
  </si>
  <si>
    <t>" Místnosti 1 a 2 " (8,95+1,6)*2</t>
  </si>
  <si>
    <t>" Místnost 3 " (5,25+7,05)*2</t>
  </si>
  <si>
    <t>" Místnost 4 " 3,1*2</t>
  </si>
  <si>
    <t>" Místnost 5 " (3,55+3,65)*2</t>
  </si>
  <si>
    <t>" Místnost 6 " (9,3+2,5)*2</t>
  </si>
  <si>
    <t>47</t>
  </si>
  <si>
    <t>978013191</t>
  </si>
  <si>
    <t>Otlučení (osekání) vnitřní vápenné nebo vápenocementové omítky stěn v rozsahu přes 50 do 100 %</t>
  </si>
  <si>
    <t>1175695884</t>
  </si>
  <si>
    <t>48</t>
  </si>
  <si>
    <t>979054451</t>
  </si>
  <si>
    <t>Očištění vybouraných zámkových dlaždic s původním spárováním z kameniva těženého</t>
  </si>
  <si>
    <t>501690484</t>
  </si>
  <si>
    <t>" zámková dlažba pro zpětné použití " 16,75</t>
  </si>
  <si>
    <t>997</t>
  </si>
  <si>
    <t>Přesun sutě</t>
  </si>
  <si>
    <t>49</t>
  </si>
  <si>
    <t>997013211</t>
  </si>
  <si>
    <t>Vnitrostaveništní doprava suti a vybouraných hmot pro budovy v do 6 m ručně</t>
  </si>
  <si>
    <t>1211446467</t>
  </si>
  <si>
    <t>50</t>
  </si>
  <si>
    <t>997013501</t>
  </si>
  <si>
    <t>Odvoz suti a vybouraných hmot na skládku nebo meziskládku do 1 km se složením</t>
  </si>
  <si>
    <t>-926331489</t>
  </si>
  <si>
    <t>51</t>
  </si>
  <si>
    <t>997013509</t>
  </si>
  <si>
    <t>Příplatek k odvozu suti a vybouraných hmot na skládku ZKD 1 km přes 1 km</t>
  </si>
  <si>
    <t>335722281</t>
  </si>
  <si>
    <t>19,18*10 'Přepočtené koeficientem množství</t>
  </si>
  <si>
    <t>52</t>
  </si>
  <si>
    <t>997013602</t>
  </si>
  <si>
    <t>Poplatek za uložení na skládce (skládkovné) stavebního odpadu železobetonového kód odpadu 17 01 01</t>
  </si>
  <si>
    <t>-1463905210</t>
  </si>
  <si>
    <t>" beton z podkladní mazaniny " 7,9</t>
  </si>
  <si>
    <t>53</t>
  </si>
  <si>
    <t>997013631</t>
  </si>
  <si>
    <t>Poplatek za uložení na skládce (skládkovné) stavebního odpadu směsného kód odpadu 17 09 04</t>
  </si>
  <si>
    <t>1218940815</t>
  </si>
  <si>
    <t>" suť z omítek, keramické dlažby a SDK " 19,18-7,9</t>
  </si>
  <si>
    <t>998</t>
  </si>
  <si>
    <t>Přesun hmot</t>
  </si>
  <si>
    <t>54</t>
  </si>
  <si>
    <t>998018001</t>
  </si>
  <si>
    <t>Přesun hmot ruční pro budovy v do 6 m</t>
  </si>
  <si>
    <t>-1350262947</t>
  </si>
  <si>
    <t>PSV</t>
  </si>
  <si>
    <t>Práce a dodávky PSV</t>
  </si>
  <si>
    <t>711</t>
  </si>
  <si>
    <t>Izolace proti vodě, vlhkosti a plynům</t>
  </si>
  <si>
    <t>55</t>
  </si>
  <si>
    <t>711132101</t>
  </si>
  <si>
    <t>Provedení izolace proti zemní vlhkosti pásy na sucho svislé AIP nebo tkaninou</t>
  </si>
  <si>
    <t>1876787325</t>
  </si>
  <si>
    <t>" Místnosti 1 a 2 " (8,95+1,6)*0,3*2</t>
  </si>
  <si>
    <t>" Místnost 3 " (5,25+7,05)*0,3*2</t>
  </si>
  <si>
    <t>" Místnost 4 " 3,1*0,3*2</t>
  </si>
  <si>
    <t>" Místnost 5 " (3,55+3,65)*0,3*2</t>
  </si>
  <si>
    <t>" Místnost 6 " (9,3+2,5)*0,3*2</t>
  </si>
  <si>
    <t>" východní strana " 7,5*0,30</t>
  </si>
  <si>
    <t>" severovýchodní strana " 9,25*0,30</t>
  </si>
  <si>
    <t>" západní strana " 16,0*0,30</t>
  </si>
  <si>
    <t>56</t>
  </si>
  <si>
    <t>SKA.603129</t>
  </si>
  <si>
    <t>SKLOBIT 40 mineral 7,5 M2</t>
  </si>
  <si>
    <t>-893131027</t>
  </si>
  <si>
    <t>36,8*1,2 'Přepočtené koeficientem množství</t>
  </si>
  <si>
    <t>57</t>
  </si>
  <si>
    <t>998711201</t>
  </si>
  <si>
    <t>Přesun hmot procentní pro izolace proti vodě, vlhkosti a plynům v objektech v do 6 m</t>
  </si>
  <si>
    <t>%</t>
  </si>
  <si>
    <t>360548658</t>
  </si>
  <si>
    <t>725</t>
  </si>
  <si>
    <t>Zdravotechnika - zařizovací předměty</t>
  </si>
  <si>
    <t>58</t>
  </si>
  <si>
    <t>725110811</t>
  </si>
  <si>
    <t>Demontáž klozetů splachovací s nádrží</t>
  </si>
  <si>
    <t>soubor</t>
  </si>
  <si>
    <t>-1923579072</t>
  </si>
  <si>
    <t>59</t>
  </si>
  <si>
    <t>725112001</t>
  </si>
  <si>
    <t xml:space="preserve">Klozet keramický standardní samostatně stojící s hlubokým splachováním </t>
  </si>
  <si>
    <t>1328196661</t>
  </si>
  <si>
    <t>" výměna WC " 1</t>
  </si>
  <si>
    <t>60</t>
  </si>
  <si>
    <t>725210821</t>
  </si>
  <si>
    <t>Demontáž umyvadel bez výtokových armatur</t>
  </si>
  <si>
    <t>671609626</t>
  </si>
  <si>
    <t>61</t>
  </si>
  <si>
    <t>725211603</t>
  </si>
  <si>
    <t>Umyvadlo keramické bílé šířky 600 mm bez krytu na sifon připevněné na stěnu šrouby</t>
  </si>
  <si>
    <t>-491532016</t>
  </si>
  <si>
    <t>" výměna umyvadla " 1</t>
  </si>
  <si>
    <t>62</t>
  </si>
  <si>
    <t>72529151R</t>
  </si>
  <si>
    <t xml:space="preserve">Dodávka a montáž toaletní plastové desky </t>
  </si>
  <si>
    <t>921246061</t>
  </si>
  <si>
    <t>63</t>
  </si>
  <si>
    <t>725820801</t>
  </si>
  <si>
    <t>Demontáž baterie nástěnné do G 3 / 4</t>
  </si>
  <si>
    <t>632626618</t>
  </si>
  <si>
    <t>64</t>
  </si>
  <si>
    <t>725822611</t>
  </si>
  <si>
    <t>Baterie umyvadlová stojánková páková bez výpusti</t>
  </si>
  <si>
    <t>-647522173</t>
  </si>
  <si>
    <t>65</t>
  </si>
  <si>
    <t>725851325</t>
  </si>
  <si>
    <t>Ventil odpadní umyvadlový bez přepadu G 5/4"</t>
  </si>
  <si>
    <t>-1096542073</t>
  </si>
  <si>
    <t>66</t>
  </si>
  <si>
    <t>725861102</t>
  </si>
  <si>
    <t>Zápachová uzávěrka pro umyvadla DN 40</t>
  </si>
  <si>
    <t>-687792729</t>
  </si>
  <si>
    <t>67</t>
  </si>
  <si>
    <t>998725201</t>
  </si>
  <si>
    <t>Přesun hmot procentní pro zařizovací předměty v objektech v do 6 m</t>
  </si>
  <si>
    <t>1147935319</t>
  </si>
  <si>
    <t>762</t>
  </si>
  <si>
    <t>Konstrukce tesařské</t>
  </si>
  <si>
    <t>68</t>
  </si>
  <si>
    <t>762191962</t>
  </si>
  <si>
    <t>Montáž zabednění otvoru ve stěně deskami tvrdými pl jednotlivě přes 1 do 4 m2</t>
  </si>
  <si>
    <t>472264867</t>
  </si>
  <si>
    <t>" dveřní průchod mezi místností 3 a expozicí " 2,0</t>
  </si>
  <si>
    <t>69</t>
  </si>
  <si>
    <t>60726282</t>
  </si>
  <si>
    <t>deska dřevoštěpková OSB 3 P+D broušená tl 15mm</t>
  </si>
  <si>
    <t>1364110408</t>
  </si>
  <si>
    <t>" 2 ks deky 625*2500 mm " 2*0,625*2,5</t>
  </si>
  <si>
    <t>70</t>
  </si>
  <si>
    <t>605141030</t>
  </si>
  <si>
    <t>řezivo jehličnaté lať 30x50mm</t>
  </si>
  <si>
    <t>-1743142695</t>
  </si>
  <si>
    <t>71</t>
  </si>
  <si>
    <t>762512235R</t>
  </si>
  <si>
    <t>Montáž podlahové kce podkladové z desek dřevotřískových volným položením</t>
  </si>
  <si>
    <t>1176793157</t>
  </si>
  <si>
    <t>" ochrana podlahy ve vstupní hale " 8,0*6,0</t>
  </si>
  <si>
    <t>72</t>
  </si>
  <si>
    <t>-396051963</t>
  </si>
  <si>
    <t>48*1,1 'Přepočtené koeficientem množství</t>
  </si>
  <si>
    <t>73</t>
  </si>
  <si>
    <t>998762201</t>
  </si>
  <si>
    <t>Přesun hmot procentní pro kce tesařské v objektech v do 6 m</t>
  </si>
  <si>
    <t>1201047488</t>
  </si>
  <si>
    <t>763</t>
  </si>
  <si>
    <t>Konstrukce suché výstavby</t>
  </si>
  <si>
    <t>74</t>
  </si>
  <si>
    <t>763111333</t>
  </si>
  <si>
    <t>SDK příčka tl 100 mm profil CW+UW 75 desky 1xH2 12,5 s izolací EI 30 Rw do 45 dB</t>
  </si>
  <si>
    <t>-790025467</t>
  </si>
  <si>
    <t>" sociální zařízení nově " (2,5+1,8)*2,7</t>
  </si>
  <si>
    <t>" odpočet dveří " -0,7*2,0*2</t>
  </si>
  <si>
    <t>75</t>
  </si>
  <si>
    <t>763111717</t>
  </si>
  <si>
    <t>SDK příčka základní penetrační nátěr (oboustranně)</t>
  </si>
  <si>
    <t>1136432922</t>
  </si>
  <si>
    <t>" příčky " 8,81</t>
  </si>
  <si>
    <t>76</t>
  </si>
  <si>
    <t>763111751</t>
  </si>
  <si>
    <t>Příplatek k SDK příčce za plochu do 6 m2 jednotlivě</t>
  </si>
  <si>
    <t>709641310</t>
  </si>
  <si>
    <t>77</t>
  </si>
  <si>
    <t>763111811</t>
  </si>
  <si>
    <t>Demontáž SDK příčky s jednoduchou ocelovou nosnou konstrukcí opláštění jednoduché</t>
  </si>
  <si>
    <t>1947102667</t>
  </si>
  <si>
    <t>" sociální zařízení " (2,5+1,8)*2,7</t>
  </si>
  <si>
    <t>78</t>
  </si>
  <si>
    <t>763181311</t>
  </si>
  <si>
    <t>Montáž jednokřídlové kovové zárubně SDK příčka</t>
  </si>
  <si>
    <t>693770738</t>
  </si>
  <si>
    <t>79</t>
  </si>
  <si>
    <t>55331589</t>
  </si>
  <si>
    <t>zárubeň jednokřídlá ocelová pro sádrokartonové příčky tl stěny 75-100mm rozměru 700/1970, 2100mm</t>
  </si>
  <si>
    <t>-1638442801</t>
  </si>
  <si>
    <t>80</t>
  </si>
  <si>
    <t>763181411</t>
  </si>
  <si>
    <t>Ztužující výplň otvoru pro dveře pro příčky do 2,75 m zátěž křídla do 25 kg</t>
  </si>
  <si>
    <t>-639317589</t>
  </si>
  <si>
    <t>81</t>
  </si>
  <si>
    <t>998763200</t>
  </si>
  <si>
    <t>Přesun hmot procentní pro dřevostavby v objektech v do 6 m</t>
  </si>
  <si>
    <t>191713126</t>
  </si>
  <si>
    <t>766</t>
  </si>
  <si>
    <t>Konstrukce truhlářské</t>
  </si>
  <si>
    <t>82</t>
  </si>
  <si>
    <t>76641123R</t>
  </si>
  <si>
    <t xml:space="preserve">Repase a montáž stávajícího obložení dveřních otvorů </t>
  </si>
  <si>
    <t>1765327482</t>
  </si>
  <si>
    <t>83</t>
  </si>
  <si>
    <t>76641130R</t>
  </si>
  <si>
    <t>Dodávka a montáž dveří dřevěných včetně nadsvětlíku, obložek a kování</t>
  </si>
  <si>
    <t>-1261096674</t>
  </si>
  <si>
    <t>84</t>
  </si>
  <si>
    <t>76641181R</t>
  </si>
  <si>
    <t>Demontáž obložení dveřních otvorů pro repasi a zpětnou montáž</t>
  </si>
  <si>
    <t>-1478336138</t>
  </si>
  <si>
    <t>85</t>
  </si>
  <si>
    <t>766660001</t>
  </si>
  <si>
    <t>Montáž dveřních křídel otvíravých jednokřídlových š do 0,8 m do ocelové zárubně</t>
  </si>
  <si>
    <t>1703517045</t>
  </si>
  <si>
    <t>86</t>
  </si>
  <si>
    <t>6116005R</t>
  </si>
  <si>
    <t>dveře jednokřídlé dřevěné plné 700x1970mm včetně nátěru a kování</t>
  </si>
  <si>
    <t>-559951235</t>
  </si>
  <si>
    <t>87</t>
  </si>
  <si>
    <t>76666181R</t>
  </si>
  <si>
    <t xml:space="preserve">Demontáž dveří dřěvěných </t>
  </si>
  <si>
    <t>-1924101328</t>
  </si>
  <si>
    <t>771</t>
  </si>
  <si>
    <t>Podlahy z dlaždic</t>
  </si>
  <si>
    <t>88</t>
  </si>
  <si>
    <t>771111011</t>
  </si>
  <si>
    <t>Vysátí podkladu před pokládkou dlažby</t>
  </si>
  <si>
    <t>419129299</t>
  </si>
  <si>
    <t>" pokládka nové dlažby " 80,37</t>
  </si>
  <si>
    <t>89</t>
  </si>
  <si>
    <t>771121011</t>
  </si>
  <si>
    <t>Nátěr penetrační na podlahu</t>
  </si>
  <si>
    <t>-217432863</t>
  </si>
  <si>
    <t>90</t>
  </si>
  <si>
    <t>771151012</t>
  </si>
  <si>
    <t>Samonivelační stěrka podlah pevnosti 20 MPa tl přes 3 do 5 mm</t>
  </si>
  <si>
    <t>-1356034005</t>
  </si>
  <si>
    <t>91</t>
  </si>
  <si>
    <t>771473112</t>
  </si>
  <si>
    <t>Montáž soklů z dlaždic keramických lepených rovných v přes 65 do 90 mm</t>
  </si>
  <si>
    <t>425531990</t>
  </si>
  <si>
    <t>92</t>
  </si>
  <si>
    <t>59761003</t>
  </si>
  <si>
    <t>dlažba keramická hutná hladká do interiéru přes 9 do 12ks/m2</t>
  </si>
  <si>
    <t>-297983208</t>
  </si>
  <si>
    <t>76,9*0,1</t>
  </si>
  <si>
    <t>7,69*1,33 'Přepočtené koeficientem množství</t>
  </si>
  <si>
    <t>93</t>
  </si>
  <si>
    <t>771473810</t>
  </si>
  <si>
    <t>Demontáž soklíků z dlaždic keramických lepených rovných</t>
  </si>
  <si>
    <t>470423705</t>
  </si>
  <si>
    <t>" odpočet průchodů " -1,3*5*2</t>
  </si>
  <si>
    <t>94</t>
  </si>
  <si>
    <t>771573113</t>
  </si>
  <si>
    <t>Montáž podlah keramických hladkých lepených standardním lepidlem přes 9 do 12 ks/m2</t>
  </si>
  <si>
    <t>766744436</t>
  </si>
  <si>
    <t>95</t>
  </si>
  <si>
    <t>-322246234</t>
  </si>
  <si>
    <t>80,37*1,1 'Přepočtené koeficientem množství</t>
  </si>
  <si>
    <t>96</t>
  </si>
  <si>
    <t>771573810</t>
  </si>
  <si>
    <t>Demontáž podlah z dlaždic keramických lepených</t>
  </si>
  <si>
    <t>-2109201448</t>
  </si>
  <si>
    <t>" Místnosti 1 a 2 " 7,05*1,3</t>
  </si>
  <si>
    <t>" Místnost 3 " 5,25*7,05</t>
  </si>
  <si>
    <t>" Místnost 4 " 3,1*1,4</t>
  </si>
  <si>
    <t>" Místnost 5 " 3,55*3,55</t>
  </si>
  <si>
    <t>" Místnost 6 " 6,9*2,5</t>
  </si>
  <si>
    <t>97</t>
  </si>
  <si>
    <t>771591115</t>
  </si>
  <si>
    <t>Podlahy spárování silikonem</t>
  </si>
  <si>
    <t>-29879064</t>
  </si>
  <si>
    <t>" přechod podlahy a soklů " 76,9</t>
  </si>
  <si>
    <t>98</t>
  </si>
  <si>
    <t>771591184</t>
  </si>
  <si>
    <t>Řezání podlah z dlaždic keramických rovné</t>
  </si>
  <si>
    <t>-711371742</t>
  </si>
  <si>
    <t>" dlaždice na sokly " 76,9/0,3</t>
  </si>
  <si>
    <t>99</t>
  </si>
  <si>
    <t>998771201</t>
  </si>
  <si>
    <t>Přesun hmot procentní pro podlahy z dlaždic v objektech v do 6 m</t>
  </si>
  <si>
    <t>-1665873833</t>
  </si>
  <si>
    <t>772</t>
  </si>
  <si>
    <t>Podlahy z kamene</t>
  </si>
  <si>
    <t>100</t>
  </si>
  <si>
    <t>772991441</t>
  </si>
  <si>
    <t xml:space="preserve">Očištění vybouraných kamenných dlažeb k dalšímu použití </t>
  </si>
  <si>
    <t>1375851413</t>
  </si>
  <si>
    <t>" kamenná dlažba u západní strany " 16,0</t>
  </si>
  <si>
    <t>781</t>
  </si>
  <si>
    <t>Dokončovací práce - obklady</t>
  </si>
  <si>
    <t>101</t>
  </si>
  <si>
    <t>781121011</t>
  </si>
  <si>
    <t>Nátěr penetrační na stěnu</t>
  </si>
  <si>
    <t>1634245479</t>
  </si>
  <si>
    <t>" v sociální místnosti za umyvadlem " 1,3*1,5</t>
  </si>
  <si>
    <t>102</t>
  </si>
  <si>
    <t>781473112</t>
  </si>
  <si>
    <t>Montáž obkladů vnitřních keramických hladkých přes 9 do 12 ks/m2 lepených standardním lepidlem</t>
  </si>
  <si>
    <t>1677649197</t>
  </si>
  <si>
    <t>103</t>
  </si>
  <si>
    <t>59761026</t>
  </si>
  <si>
    <t>obklad keramický hladký do 12ks/m2</t>
  </si>
  <si>
    <t>149623154</t>
  </si>
  <si>
    <t>1,95*1,1 'Přepočtené koeficientem množství</t>
  </si>
  <si>
    <t>104</t>
  </si>
  <si>
    <t>781494511</t>
  </si>
  <si>
    <t>Plastové profily ukončovací lepené flexibilním lepidlem</t>
  </si>
  <si>
    <t>1802074329</t>
  </si>
  <si>
    <t>105</t>
  </si>
  <si>
    <t>781495115</t>
  </si>
  <si>
    <t>Spárování vnitřních obkladů silikonem</t>
  </si>
  <si>
    <t>-1237349413</t>
  </si>
  <si>
    <t>106</t>
  </si>
  <si>
    <t>781495142</t>
  </si>
  <si>
    <t>Průnik obkladem kruhový přes DN 30 do DN 90</t>
  </si>
  <si>
    <t>1176686053</t>
  </si>
  <si>
    <t>107</t>
  </si>
  <si>
    <t>998781201</t>
  </si>
  <si>
    <t>Přesun hmot procentní pro obklady keramické v objektech v do 6 m</t>
  </si>
  <si>
    <t>1510774767</t>
  </si>
  <si>
    <t>783</t>
  </si>
  <si>
    <t>Dokončovací práce - nátěry</t>
  </si>
  <si>
    <t>108</t>
  </si>
  <si>
    <t>78331710R</t>
  </si>
  <si>
    <t xml:space="preserve">Krycí dvojnásobný syntetický standardní nátěr zárubní </t>
  </si>
  <si>
    <t>380170888</t>
  </si>
  <si>
    <t>109</t>
  </si>
  <si>
    <t>7838015R</t>
  </si>
  <si>
    <t>Sanační nátěre biocidním přípravkem a opláchnutím vnitřního zdiva</t>
  </si>
  <si>
    <t>-1975248618</t>
  </si>
  <si>
    <t>" vitřní omítky " 122,63</t>
  </si>
  <si>
    <t>784</t>
  </si>
  <si>
    <t>Dokončovací práce - malby a tapety</t>
  </si>
  <si>
    <t>110</t>
  </si>
  <si>
    <t>784181011</t>
  </si>
  <si>
    <t>Dvojnásobné pačokování v místnostech v do 3,80 m</t>
  </si>
  <si>
    <t>-1513534819</t>
  </si>
  <si>
    <t>" nové vnitřní omítky " 122,63</t>
  </si>
  <si>
    <t>111</t>
  </si>
  <si>
    <t>784181101</t>
  </si>
  <si>
    <t>Základní akrylátová jednonásobná bezbarvá penetrace podkladu v místnostech v do 3,80 m</t>
  </si>
  <si>
    <t>462424585</t>
  </si>
  <si>
    <t>" vnitřní plochy v dotčených místnostech " 115,5*2,0+90,0</t>
  </si>
  <si>
    <t>" SDK příčky, 2 strany " 8,81*2</t>
  </si>
  <si>
    <t>112</t>
  </si>
  <si>
    <t>784221101</t>
  </si>
  <si>
    <t>Dvojnásobné bílé malby ze směsí za sucha dobře otěruvzdorných v místnostech do 3,80 m</t>
  </si>
  <si>
    <t>-654285371</t>
  </si>
  <si>
    <t xml:space="preserve"> leden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</si>
</sst>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7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1"/>
      <c r="BE5" s="244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1"/>
      <c r="BE6" s="245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5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45"/>
      <c r="BS8" s="18" t="s">
        <v>6</v>
      </c>
    </row>
    <row r="9" spans="1:74" s="1" customFormat="1" ht="14.45" customHeight="1">
      <c r="B9" s="21"/>
      <c r="AR9" s="21"/>
      <c r="BE9" s="245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45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45"/>
      <c r="BS11" s="18" t="s">
        <v>6</v>
      </c>
    </row>
    <row r="12" spans="1:74" s="1" customFormat="1" ht="6.95" customHeight="1">
      <c r="B12" s="21"/>
      <c r="AR12" s="21"/>
      <c r="BE12" s="245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45"/>
      <c r="BS13" s="18" t="s">
        <v>6</v>
      </c>
    </row>
    <row r="14" spans="1:74" ht="12.75">
      <c r="B14" s="21"/>
      <c r="E14" s="249" t="s">
        <v>28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8" t="s">
        <v>26</v>
      </c>
      <c r="AN14" s="30" t="s">
        <v>28</v>
      </c>
      <c r="AR14" s="21"/>
      <c r="BE14" s="245"/>
      <c r="BS14" s="18" t="s">
        <v>6</v>
      </c>
    </row>
    <row r="15" spans="1:74" s="1" customFormat="1" ht="6.95" customHeight="1">
      <c r="B15" s="21"/>
      <c r="AR15" s="21"/>
      <c r="BE15" s="245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45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45"/>
      <c r="BS17" s="18" t="s">
        <v>30</v>
      </c>
    </row>
    <row r="18" spans="1:71" s="1" customFormat="1" ht="6.95" customHeight="1">
      <c r="B18" s="21"/>
      <c r="AR18" s="21"/>
      <c r="BE18" s="245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25</v>
      </c>
      <c r="AN19" s="26" t="s">
        <v>1</v>
      </c>
      <c r="AR19" s="21"/>
      <c r="BE19" s="245"/>
      <c r="BS19" s="18" t="s">
        <v>31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45"/>
      <c r="BS20" s="18" t="s">
        <v>30</v>
      </c>
    </row>
    <row r="21" spans="1:71" s="1" customFormat="1" ht="6.95" customHeight="1">
      <c r="B21" s="21"/>
      <c r="AR21" s="21"/>
      <c r="BE21" s="245"/>
    </row>
    <row r="22" spans="1:71" s="1" customFormat="1" ht="12" customHeight="1">
      <c r="B22" s="21"/>
      <c r="D22" s="28" t="s">
        <v>33</v>
      </c>
      <c r="AR22" s="21"/>
      <c r="BE22" s="245"/>
    </row>
    <row r="23" spans="1:71" s="1" customFormat="1" ht="16.5" customHeight="1">
      <c r="B23" s="21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1"/>
      <c r="BE23" s="245"/>
    </row>
    <row r="24" spans="1:71" s="1" customFormat="1" ht="6.95" customHeight="1">
      <c r="B24" s="21"/>
      <c r="AR24" s="21"/>
      <c r="BE24" s="24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5"/>
    </row>
    <row r="26" spans="1:71" s="2" customFormat="1" ht="25.9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2">
        <f>ROUND(AG94,0)</f>
        <v>0</v>
      </c>
      <c r="AL26" s="253"/>
      <c r="AM26" s="253"/>
      <c r="AN26" s="253"/>
      <c r="AO26" s="253"/>
      <c r="AP26" s="33"/>
      <c r="AQ26" s="33"/>
      <c r="AR26" s="34"/>
      <c r="BE26" s="24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4" t="s">
        <v>35</v>
      </c>
      <c r="M28" s="254"/>
      <c r="N28" s="254"/>
      <c r="O28" s="254"/>
      <c r="P28" s="254"/>
      <c r="Q28" s="33"/>
      <c r="R28" s="33"/>
      <c r="S28" s="33"/>
      <c r="T28" s="33"/>
      <c r="U28" s="33"/>
      <c r="V28" s="33"/>
      <c r="W28" s="254" t="s">
        <v>36</v>
      </c>
      <c r="X28" s="254"/>
      <c r="Y28" s="254"/>
      <c r="Z28" s="254"/>
      <c r="AA28" s="254"/>
      <c r="AB28" s="254"/>
      <c r="AC28" s="254"/>
      <c r="AD28" s="254"/>
      <c r="AE28" s="254"/>
      <c r="AF28" s="33"/>
      <c r="AG28" s="33"/>
      <c r="AH28" s="33"/>
      <c r="AI28" s="33"/>
      <c r="AJ28" s="33"/>
      <c r="AK28" s="254" t="s">
        <v>37</v>
      </c>
      <c r="AL28" s="254"/>
      <c r="AM28" s="254"/>
      <c r="AN28" s="254"/>
      <c r="AO28" s="254"/>
      <c r="AP28" s="33"/>
      <c r="AQ28" s="33"/>
      <c r="AR28" s="34"/>
      <c r="BE28" s="245"/>
    </row>
    <row r="29" spans="1:71" s="3" customFormat="1" ht="14.45" customHeight="1">
      <c r="B29" s="38"/>
      <c r="D29" s="28" t="s">
        <v>38</v>
      </c>
      <c r="F29" s="28" t="s">
        <v>39</v>
      </c>
      <c r="L29" s="239">
        <v>0.21</v>
      </c>
      <c r="M29" s="238"/>
      <c r="N29" s="238"/>
      <c r="O29" s="238"/>
      <c r="P29" s="238"/>
      <c r="W29" s="237">
        <f>ROUND(AZ94, 0)</f>
        <v>0</v>
      </c>
      <c r="X29" s="238"/>
      <c r="Y29" s="238"/>
      <c r="Z29" s="238"/>
      <c r="AA29" s="238"/>
      <c r="AB29" s="238"/>
      <c r="AC29" s="238"/>
      <c r="AD29" s="238"/>
      <c r="AE29" s="238"/>
      <c r="AK29" s="237">
        <f>ROUND(AV94, 0)</f>
        <v>0</v>
      </c>
      <c r="AL29" s="238"/>
      <c r="AM29" s="238"/>
      <c r="AN29" s="238"/>
      <c r="AO29" s="238"/>
      <c r="AR29" s="38"/>
      <c r="BE29" s="246"/>
    </row>
    <row r="30" spans="1:71" s="3" customFormat="1" ht="14.45" customHeight="1">
      <c r="B30" s="38"/>
      <c r="F30" s="28" t="s">
        <v>40</v>
      </c>
      <c r="L30" s="239">
        <v>0.15</v>
      </c>
      <c r="M30" s="238"/>
      <c r="N30" s="238"/>
      <c r="O30" s="238"/>
      <c r="P30" s="238"/>
      <c r="W30" s="237">
        <f>ROUND(BA94, 0)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0)</f>
        <v>0</v>
      </c>
      <c r="AL30" s="238"/>
      <c r="AM30" s="238"/>
      <c r="AN30" s="238"/>
      <c r="AO30" s="238"/>
      <c r="AR30" s="38"/>
      <c r="BE30" s="246"/>
    </row>
    <row r="31" spans="1:71" s="3" customFormat="1" ht="14.45" hidden="1" customHeight="1">
      <c r="B31" s="38"/>
      <c r="F31" s="28" t="s">
        <v>41</v>
      </c>
      <c r="L31" s="239">
        <v>0.21</v>
      </c>
      <c r="M31" s="238"/>
      <c r="N31" s="238"/>
      <c r="O31" s="238"/>
      <c r="P31" s="238"/>
      <c r="W31" s="237">
        <f>ROUND(BB94, 0)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8"/>
      <c r="BE31" s="246"/>
    </row>
    <row r="32" spans="1:71" s="3" customFormat="1" ht="14.45" hidden="1" customHeight="1">
      <c r="B32" s="38"/>
      <c r="F32" s="28" t="s">
        <v>42</v>
      </c>
      <c r="L32" s="239">
        <v>0.15</v>
      </c>
      <c r="M32" s="238"/>
      <c r="N32" s="238"/>
      <c r="O32" s="238"/>
      <c r="P32" s="238"/>
      <c r="W32" s="237">
        <f>ROUND(BC94, 0)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8"/>
      <c r="BE32" s="246"/>
    </row>
    <row r="33" spans="1:57" s="3" customFormat="1" ht="14.45" hidden="1" customHeight="1">
      <c r="B33" s="38"/>
      <c r="F33" s="28" t="s">
        <v>43</v>
      </c>
      <c r="L33" s="239">
        <v>0</v>
      </c>
      <c r="M33" s="238"/>
      <c r="N33" s="238"/>
      <c r="O33" s="238"/>
      <c r="P33" s="238"/>
      <c r="W33" s="237">
        <f>ROUND(BD94, 0)</f>
        <v>0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8"/>
      <c r="BE33" s="24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5"/>
    </row>
    <row r="35" spans="1:57" s="2" customFormat="1" ht="25.9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40" t="s">
        <v>46</v>
      </c>
      <c r="Y35" s="241"/>
      <c r="Z35" s="241"/>
      <c r="AA35" s="241"/>
      <c r="AB35" s="241"/>
      <c r="AC35" s="41"/>
      <c r="AD35" s="41"/>
      <c r="AE35" s="41"/>
      <c r="AF35" s="41"/>
      <c r="AG35" s="41"/>
      <c r="AH35" s="41"/>
      <c r="AI35" s="41"/>
      <c r="AJ35" s="41"/>
      <c r="AK35" s="242">
        <f>SUM(AK26:AK33)</f>
        <v>0</v>
      </c>
      <c r="AL35" s="241"/>
      <c r="AM35" s="241"/>
      <c r="AN35" s="241"/>
      <c r="AO35" s="243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12</v>
      </c>
      <c r="AR84" s="52"/>
    </row>
    <row r="85" spans="1:91" s="5" customFormat="1" ht="36.950000000000003" customHeight="1">
      <c r="B85" s="53"/>
      <c r="C85" s="54" t="s">
        <v>16</v>
      </c>
      <c r="L85" s="228" t="str">
        <f>K6</f>
        <v>Městské muzeum Lanškroun, Zámek č.p.1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0" t="str">
        <f>IF(AN8= "","",AN8)</f>
        <v>7. 3. 2022</v>
      </c>
      <c r="AN87" s="23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4"/>
      <c r="AS89" s="233" t="s">
        <v>54</v>
      </c>
      <c r="AT89" s="23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4"/>
      <c r="AS90" s="235"/>
      <c r="AT90" s="23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5"/>
      <c r="AT91" s="23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18" t="s">
        <v>55</v>
      </c>
      <c r="D92" s="219"/>
      <c r="E92" s="219"/>
      <c r="F92" s="219"/>
      <c r="G92" s="219"/>
      <c r="H92" s="61"/>
      <c r="I92" s="220" t="s">
        <v>56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57</v>
      </c>
      <c r="AH92" s="219"/>
      <c r="AI92" s="219"/>
      <c r="AJ92" s="219"/>
      <c r="AK92" s="219"/>
      <c r="AL92" s="219"/>
      <c r="AM92" s="219"/>
      <c r="AN92" s="220" t="s">
        <v>58</v>
      </c>
      <c r="AO92" s="219"/>
      <c r="AP92" s="222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6">
        <f>ROUND(AG95,0)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73" t="s">
        <v>1</v>
      </c>
      <c r="AR94" s="69"/>
      <c r="AS94" s="74">
        <f>ROUND(AS95,0)</f>
        <v>0</v>
      </c>
      <c r="AT94" s="75">
        <f>ROUND(SUM(AV94:AW94),0)</f>
        <v>0</v>
      </c>
      <c r="AU94" s="76">
        <f>ROUND(AU95,5)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ROUND(AZ95,0)</f>
        <v>0</v>
      </c>
      <c r="BA94" s="75">
        <f>ROUND(BA95,0)</f>
        <v>0</v>
      </c>
      <c r="BB94" s="75">
        <f>ROUND(BB95,0)</f>
        <v>0</v>
      </c>
      <c r="BC94" s="75">
        <f>ROUND(BC95,0)</f>
        <v>0</v>
      </c>
      <c r="BD94" s="77">
        <f>ROUND(BD95,0)</f>
        <v>0</v>
      </c>
      <c r="BS94" s="78" t="s">
        <v>73</v>
      </c>
      <c r="BT94" s="78" t="s">
        <v>74</v>
      </c>
      <c r="BU94" s="79" t="s">
        <v>75</v>
      </c>
      <c r="BV94" s="78" t="s">
        <v>76</v>
      </c>
      <c r="BW94" s="78" t="s">
        <v>4</v>
      </c>
      <c r="BX94" s="78" t="s">
        <v>77</v>
      </c>
      <c r="CL94" s="78" t="s">
        <v>1</v>
      </c>
    </row>
    <row r="95" spans="1:91" s="7" customFormat="1" ht="16.5" customHeight="1">
      <c r="A95" s="80" t="s">
        <v>78</v>
      </c>
      <c r="B95" s="81"/>
      <c r="C95" s="82"/>
      <c r="D95" s="225" t="s">
        <v>31</v>
      </c>
      <c r="E95" s="225"/>
      <c r="F95" s="225"/>
      <c r="G95" s="225"/>
      <c r="H95" s="225"/>
      <c r="I95" s="83"/>
      <c r="J95" s="225" t="s">
        <v>79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'1 - Odvlhčení budovy Měst...'!J32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84" t="s">
        <v>80</v>
      </c>
      <c r="AR95" s="81"/>
      <c r="AS95" s="85">
        <v>0</v>
      </c>
      <c r="AT95" s="86">
        <f>ROUND(SUM(AV95:AW95),0)</f>
        <v>0</v>
      </c>
      <c r="AU95" s="87">
        <f>'1 - Odvlhčení budovy Měst...'!P146</f>
        <v>0</v>
      </c>
      <c r="AV95" s="86">
        <f>'1 - Odvlhčení budovy Měst...'!J35</f>
        <v>0</v>
      </c>
      <c r="AW95" s="86">
        <f>'1 - Odvlhčení budovy Měst...'!J36</f>
        <v>0</v>
      </c>
      <c r="AX95" s="86">
        <f>'1 - Odvlhčení budovy Měst...'!J37</f>
        <v>0</v>
      </c>
      <c r="AY95" s="86">
        <f>'1 - Odvlhčení budovy Měst...'!J38</f>
        <v>0</v>
      </c>
      <c r="AZ95" s="86">
        <f>'1 - Odvlhčení budovy Měst...'!F35</f>
        <v>0</v>
      </c>
      <c r="BA95" s="86">
        <f>'1 - Odvlhčení budovy Měst...'!F36</f>
        <v>0</v>
      </c>
      <c r="BB95" s="86">
        <f>'1 - Odvlhčení budovy Měst...'!F37</f>
        <v>0</v>
      </c>
      <c r="BC95" s="86">
        <f>'1 - Odvlhčení budovy Měst...'!F38</f>
        <v>0</v>
      </c>
      <c r="BD95" s="88">
        <f>'1 - Odvlhčení budovy Měst...'!F39</f>
        <v>0</v>
      </c>
      <c r="BT95" s="89" t="s">
        <v>31</v>
      </c>
      <c r="BV95" s="89" t="s">
        <v>76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Odvlhčení budovy Měs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2"/>
  <sheetViews>
    <sheetView showGridLines="0" tabSelected="1" workbookViewId="0">
      <selection activeCell="J13" sqref="J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9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7" t="str">
        <f>'Rekapitulace stavby'!K6</f>
        <v>Městské muzeum Lanškroun, Zámek č.p.1</v>
      </c>
      <c r="F7" s="258"/>
      <c r="G7" s="258"/>
      <c r="H7" s="258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8" t="s">
        <v>85</v>
      </c>
      <c r="F9" s="259"/>
      <c r="G9" s="259"/>
      <c r="H9" s="25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">
        <v>752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'Rekapitulace stavby'!E14</f>
        <v>Vyplň údaj</v>
      </c>
      <c r="F18" s="247"/>
      <c r="G18" s="247"/>
      <c r="H18" s="247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51" t="s">
        <v>1</v>
      </c>
      <c r="F27" s="251"/>
      <c r="G27" s="251"/>
      <c r="H27" s="25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6" t="s">
        <v>86</v>
      </c>
      <c r="E30" s="33"/>
      <c r="F30" s="33"/>
      <c r="G30" s="33"/>
      <c r="H30" s="33"/>
      <c r="I30" s="33"/>
      <c r="J30" s="94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95" t="s">
        <v>87</v>
      </c>
      <c r="E31" s="33"/>
      <c r="F31" s="33"/>
      <c r="G31" s="33"/>
      <c r="H31" s="33"/>
      <c r="I31" s="33"/>
      <c r="J31" s="94">
        <f>J119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96" t="s">
        <v>34</v>
      </c>
      <c r="E32" s="33"/>
      <c r="F32" s="33"/>
      <c r="G32" s="33"/>
      <c r="H32" s="33"/>
      <c r="I32" s="33"/>
      <c r="J32" s="72">
        <f>ROUND(J30 + J31,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36</v>
      </c>
      <c r="G34" s="33"/>
      <c r="H34" s="33"/>
      <c r="I34" s="37" t="s">
        <v>35</v>
      </c>
      <c r="J34" s="37" t="s">
        <v>37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97" t="s">
        <v>38</v>
      </c>
      <c r="E35" s="28" t="s">
        <v>39</v>
      </c>
      <c r="F35" s="98">
        <f>ROUND((SUM(BE119:BE126) + SUM(BE146:BE471)),  0)</f>
        <v>0</v>
      </c>
      <c r="G35" s="33"/>
      <c r="H35" s="33"/>
      <c r="I35" s="99">
        <v>0.21</v>
      </c>
      <c r="J35" s="98">
        <f>ROUND(((SUM(BE119:BE126) + SUM(BE146:BE471))*I35),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40</v>
      </c>
      <c r="F36" s="98">
        <f>ROUND((SUM(BF119:BF126) + SUM(BF146:BF471)),  0)</f>
        <v>0</v>
      </c>
      <c r="G36" s="33"/>
      <c r="H36" s="33"/>
      <c r="I36" s="99">
        <v>0.15</v>
      </c>
      <c r="J36" s="98">
        <f>ROUND(((SUM(BF119:BF126) + SUM(BF146:BF471))*I36),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41</v>
      </c>
      <c r="F37" s="98">
        <f>ROUND((SUM(BG119:BG126) + SUM(BG146:BG471)),  0)</f>
        <v>0</v>
      </c>
      <c r="G37" s="33"/>
      <c r="H37" s="33"/>
      <c r="I37" s="99">
        <v>0.21</v>
      </c>
      <c r="J37" s="9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42</v>
      </c>
      <c r="F38" s="98">
        <f>ROUND((SUM(BH119:BH126) + SUM(BH146:BH471)),  0)</f>
        <v>0</v>
      </c>
      <c r="G38" s="33"/>
      <c r="H38" s="33"/>
      <c r="I38" s="99">
        <v>0.15</v>
      </c>
      <c r="J38" s="98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98">
        <f>ROUND((SUM(BI119:BI126) + SUM(BI146:BI471)),  0)</f>
        <v>0</v>
      </c>
      <c r="G39" s="33"/>
      <c r="H39" s="33"/>
      <c r="I39" s="99">
        <v>0</v>
      </c>
      <c r="J39" s="98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0"/>
      <c r="D41" s="101" t="s">
        <v>44</v>
      </c>
      <c r="E41" s="61"/>
      <c r="F41" s="61"/>
      <c r="G41" s="102" t="s">
        <v>45</v>
      </c>
      <c r="H41" s="103" t="s">
        <v>46</v>
      </c>
      <c r="I41" s="61"/>
      <c r="J41" s="104">
        <f>SUM(J32:J39)</f>
        <v>0</v>
      </c>
      <c r="K41" s="105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49</v>
      </c>
      <c r="E61" s="36"/>
      <c r="F61" s="106" t="s">
        <v>50</v>
      </c>
      <c r="G61" s="46" t="s">
        <v>49</v>
      </c>
      <c r="H61" s="36"/>
      <c r="I61" s="36"/>
      <c r="J61" s="107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49</v>
      </c>
      <c r="E76" s="36"/>
      <c r="F76" s="106" t="s">
        <v>50</v>
      </c>
      <c r="G76" s="46" t="s">
        <v>49</v>
      </c>
      <c r="H76" s="36"/>
      <c r="I76" s="36"/>
      <c r="J76" s="107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88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3"/>
      <c r="D85" s="33"/>
      <c r="E85" s="257" t="str">
        <f>E7</f>
        <v>Městské muzeum Lanškroun, Zámek č.p.1</v>
      </c>
      <c r="F85" s="258"/>
      <c r="G85" s="258"/>
      <c r="H85" s="25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84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3"/>
      <c r="D87" s="33"/>
      <c r="E87" s="228" t="str">
        <f>E9</f>
        <v>1 - Odvlhčení budovy Městského muzea</v>
      </c>
      <c r="F87" s="259"/>
      <c r="G87" s="259"/>
      <c r="H87" s="25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 xml:space="preserve"> leden 2022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08" t="s">
        <v>89</v>
      </c>
      <c r="D94" s="100"/>
      <c r="E94" s="100"/>
      <c r="F94" s="100"/>
      <c r="G94" s="100"/>
      <c r="H94" s="100"/>
      <c r="I94" s="100"/>
      <c r="J94" s="109" t="s">
        <v>90</v>
      </c>
      <c r="K94" s="10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10" t="s">
        <v>91</v>
      </c>
      <c r="D96" s="33"/>
      <c r="E96" s="33"/>
      <c r="F96" s="33"/>
      <c r="G96" s="33"/>
      <c r="H96" s="33"/>
      <c r="I96" s="33"/>
      <c r="J96" s="72">
        <f>J146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92</v>
      </c>
    </row>
    <row r="97" spans="2:12" s="9" customFormat="1" ht="24.95" hidden="1" customHeight="1">
      <c r="B97" s="111"/>
      <c r="D97" s="112" t="s">
        <v>93</v>
      </c>
      <c r="E97" s="113"/>
      <c r="F97" s="113"/>
      <c r="G97" s="113"/>
      <c r="H97" s="113"/>
      <c r="I97" s="113"/>
      <c r="J97" s="114">
        <f>J147</f>
        <v>0</v>
      </c>
      <c r="L97" s="111"/>
    </row>
    <row r="98" spans="2:12" s="10" customFormat="1" ht="19.899999999999999" hidden="1" customHeight="1">
      <c r="B98" s="115"/>
      <c r="D98" s="116" t="s">
        <v>94</v>
      </c>
      <c r="E98" s="117"/>
      <c r="F98" s="117"/>
      <c r="G98" s="117"/>
      <c r="H98" s="117"/>
      <c r="I98" s="117"/>
      <c r="J98" s="118">
        <f>J148</f>
        <v>0</v>
      </c>
      <c r="L98" s="115"/>
    </row>
    <row r="99" spans="2:12" s="10" customFormat="1" ht="19.899999999999999" hidden="1" customHeight="1">
      <c r="B99" s="115"/>
      <c r="D99" s="116" t="s">
        <v>95</v>
      </c>
      <c r="E99" s="117"/>
      <c r="F99" s="117"/>
      <c r="G99" s="117"/>
      <c r="H99" s="117"/>
      <c r="I99" s="117"/>
      <c r="J99" s="118">
        <f>J201</f>
        <v>0</v>
      </c>
      <c r="L99" s="115"/>
    </row>
    <row r="100" spans="2:12" s="10" customFormat="1" ht="19.899999999999999" hidden="1" customHeight="1">
      <c r="B100" s="115"/>
      <c r="D100" s="116" t="s">
        <v>96</v>
      </c>
      <c r="E100" s="117"/>
      <c r="F100" s="117"/>
      <c r="G100" s="117"/>
      <c r="H100" s="117"/>
      <c r="I100" s="117"/>
      <c r="J100" s="118">
        <f>J221</f>
        <v>0</v>
      </c>
      <c r="L100" s="115"/>
    </row>
    <row r="101" spans="2:12" s="10" customFormat="1" ht="19.899999999999999" hidden="1" customHeight="1">
      <c r="B101" s="115"/>
      <c r="D101" s="116" t="s">
        <v>97</v>
      </c>
      <c r="E101" s="117"/>
      <c r="F101" s="117"/>
      <c r="G101" s="117"/>
      <c r="H101" s="117"/>
      <c r="I101" s="117"/>
      <c r="J101" s="118">
        <f>J228</f>
        <v>0</v>
      </c>
      <c r="L101" s="115"/>
    </row>
    <row r="102" spans="2:12" s="10" customFormat="1" ht="19.899999999999999" hidden="1" customHeight="1">
      <c r="B102" s="115"/>
      <c r="D102" s="116" t="s">
        <v>98</v>
      </c>
      <c r="E102" s="117"/>
      <c r="F102" s="117"/>
      <c r="G102" s="117"/>
      <c r="H102" s="117"/>
      <c r="I102" s="117"/>
      <c r="J102" s="118">
        <f>J237</f>
        <v>0</v>
      </c>
      <c r="L102" s="115"/>
    </row>
    <row r="103" spans="2:12" s="10" customFormat="1" ht="19.899999999999999" hidden="1" customHeight="1">
      <c r="B103" s="115"/>
      <c r="D103" s="116" t="s">
        <v>99</v>
      </c>
      <c r="E103" s="117"/>
      <c r="F103" s="117"/>
      <c r="G103" s="117"/>
      <c r="H103" s="117"/>
      <c r="I103" s="117"/>
      <c r="J103" s="118">
        <f>J301</f>
        <v>0</v>
      </c>
      <c r="L103" s="115"/>
    </row>
    <row r="104" spans="2:12" s="10" customFormat="1" ht="19.899999999999999" hidden="1" customHeight="1">
      <c r="B104" s="115"/>
      <c r="D104" s="116" t="s">
        <v>100</v>
      </c>
      <c r="E104" s="117"/>
      <c r="F104" s="117"/>
      <c r="G104" s="117"/>
      <c r="H104" s="117"/>
      <c r="I104" s="117"/>
      <c r="J104" s="118">
        <f>J340</f>
        <v>0</v>
      </c>
      <c r="L104" s="115"/>
    </row>
    <row r="105" spans="2:12" s="10" customFormat="1" ht="19.899999999999999" hidden="1" customHeight="1">
      <c r="B105" s="115"/>
      <c r="D105" s="116" t="s">
        <v>101</v>
      </c>
      <c r="E105" s="117"/>
      <c r="F105" s="117"/>
      <c r="G105" s="117"/>
      <c r="H105" s="117"/>
      <c r="I105" s="117"/>
      <c r="J105" s="118">
        <f>J349</f>
        <v>0</v>
      </c>
      <c r="L105" s="115"/>
    </row>
    <row r="106" spans="2:12" s="9" customFormat="1" ht="24.95" hidden="1" customHeight="1">
      <c r="B106" s="111"/>
      <c r="D106" s="112" t="s">
        <v>102</v>
      </c>
      <c r="E106" s="113"/>
      <c r="F106" s="113"/>
      <c r="G106" s="113"/>
      <c r="H106" s="113"/>
      <c r="I106" s="113"/>
      <c r="J106" s="114">
        <f>J351</f>
        <v>0</v>
      </c>
      <c r="L106" s="111"/>
    </row>
    <row r="107" spans="2:12" s="10" customFormat="1" ht="19.899999999999999" hidden="1" customHeight="1">
      <c r="B107" s="115"/>
      <c r="D107" s="116" t="s">
        <v>103</v>
      </c>
      <c r="E107" s="117"/>
      <c r="F107" s="117"/>
      <c r="G107" s="117"/>
      <c r="H107" s="117"/>
      <c r="I107" s="117"/>
      <c r="J107" s="118">
        <f>J352</f>
        <v>0</v>
      </c>
      <c r="L107" s="115"/>
    </row>
    <row r="108" spans="2:12" s="10" customFormat="1" ht="19.899999999999999" hidden="1" customHeight="1">
      <c r="B108" s="115"/>
      <c r="D108" s="116" t="s">
        <v>104</v>
      </c>
      <c r="E108" s="117"/>
      <c r="F108" s="117"/>
      <c r="G108" s="117"/>
      <c r="H108" s="117"/>
      <c r="I108" s="117"/>
      <c r="J108" s="118">
        <f>J370</f>
        <v>0</v>
      </c>
      <c r="L108" s="115"/>
    </row>
    <row r="109" spans="2:12" s="10" customFormat="1" ht="19.899999999999999" hidden="1" customHeight="1">
      <c r="B109" s="115"/>
      <c r="D109" s="116" t="s">
        <v>105</v>
      </c>
      <c r="E109" s="117"/>
      <c r="F109" s="117"/>
      <c r="G109" s="117"/>
      <c r="H109" s="117"/>
      <c r="I109" s="117"/>
      <c r="J109" s="118">
        <f>J383</f>
        <v>0</v>
      </c>
      <c r="L109" s="115"/>
    </row>
    <row r="110" spans="2:12" s="10" customFormat="1" ht="19.899999999999999" hidden="1" customHeight="1">
      <c r="B110" s="115"/>
      <c r="D110" s="116" t="s">
        <v>106</v>
      </c>
      <c r="E110" s="117"/>
      <c r="F110" s="117"/>
      <c r="G110" s="117"/>
      <c r="H110" s="117"/>
      <c r="I110" s="117"/>
      <c r="J110" s="118">
        <f>J394</f>
        <v>0</v>
      </c>
      <c r="L110" s="115"/>
    </row>
    <row r="111" spans="2:12" s="10" customFormat="1" ht="19.899999999999999" hidden="1" customHeight="1">
      <c r="B111" s="115"/>
      <c r="D111" s="116" t="s">
        <v>107</v>
      </c>
      <c r="E111" s="117"/>
      <c r="F111" s="117"/>
      <c r="G111" s="117"/>
      <c r="H111" s="117"/>
      <c r="I111" s="117"/>
      <c r="J111" s="118">
        <f>J408</f>
        <v>0</v>
      </c>
      <c r="L111" s="115"/>
    </row>
    <row r="112" spans="2:12" s="10" customFormat="1" ht="19.899999999999999" hidden="1" customHeight="1">
      <c r="B112" s="115"/>
      <c r="D112" s="116" t="s">
        <v>108</v>
      </c>
      <c r="E112" s="117"/>
      <c r="F112" s="117"/>
      <c r="G112" s="117"/>
      <c r="H112" s="117"/>
      <c r="I112" s="117"/>
      <c r="J112" s="118">
        <f>J415</f>
        <v>0</v>
      </c>
      <c r="L112" s="115"/>
    </row>
    <row r="113" spans="1:65" s="10" customFormat="1" ht="19.899999999999999" hidden="1" customHeight="1">
      <c r="B113" s="115"/>
      <c r="D113" s="116" t="s">
        <v>109</v>
      </c>
      <c r="E113" s="117"/>
      <c r="F113" s="117"/>
      <c r="G113" s="117"/>
      <c r="H113" s="117"/>
      <c r="I113" s="117"/>
      <c r="J113" s="118">
        <f>J447</f>
        <v>0</v>
      </c>
      <c r="L113" s="115"/>
    </row>
    <row r="114" spans="1:65" s="10" customFormat="1" ht="19.899999999999999" hidden="1" customHeight="1">
      <c r="B114" s="115"/>
      <c r="D114" s="116" t="s">
        <v>110</v>
      </c>
      <c r="E114" s="117"/>
      <c r="F114" s="117"/>
      <c r="G114" s="117"/>
      <c r="H114" s="117"/>
      <c r="I114" s="117"/>
      <c r="J114" s="118">
        <f>J450</f>
        <v>0</v>
      </c>
      <c r="L114" s="115"/>
    </row>
    <row r="115" spans="1:65" s="10" customFormat="1" ht="19.899999999999999" hidden="1" customHeight="1">
      <c r="B115" s="115"/>
      <c r="D115" s="116" t="s">
        <v>111</v>
      </c>
      <c r="E115" s="117"/>
      <c r="F115" s="117"/>
      <c r="G115" s="117"/>
      <c r="H115" s="117"/>
      <c r="I115" s="117"/>
      <c r="J115" s="118">
        <f>J460</f>
        <v>0</v>
      </c>
      <c r="L115" s="115"/>
    </row>
    <row r="116" spans="1:65" s="10" customFormat="1" ht="19.899999999999999" hidden="1" customHeight="1">
      <c r="B116" s="115"/>
      <c r="D116" s="116" t="s">
        <v>112</v>
      </c>
      <c r="E116" s="117"/>
      <c r="F116" s="117"/>
      <c r="G116" s="117"/>
      <c r="H116" s="117"/>
      <c r="I116" s="117"/>
      <c r="J116" s="118">
        <f>J464</f>
        <v>0</v>
      </c>
      <c r="L116" s="115"/>
    </row>
    <row r="117" spans="1:65" s="2" customFormat="1" ht="21.75" hidden="1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hidden="1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9.25" hidden="1" customHeight="1">
      <c r="A119" s="33"/>
      <c r="B119" s="34"/>
      <c r="C119" s="110" t="s">
        <v>113</v>
      </c>
      <c r="D119" s="33"/>
      <c r="E119" s="33"/>
      <c r="F119" s="33"/>
      <c r="G119" s="33"/>
      <c r="H119" s="33"/>
      <c r="I119" s="33"/>
      <c r="J119" s="119">
        <f>ROUND(J120 + J121 + J122 + J123 + J124 + J125,0)</f>
        <v>0</v>
      </c>
      <c r="K119" s="33"/>
      <c r="L119" s="43"/>
      <c r="N119" s="120" t="s">
        <v>38</v>
      </c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8" hidden="1" customHeight="1">
      <c r="A120" s="33"/>
      <c r="B120" s="121"/>
      <c r="C120" s="122"/>
      <c r="D120" s="255" t="s">
        <v>114</v>
      </c>
      <c r="E120" s="256"/>
      <c r="F120" s="256"/>
      <c r="G120" s="122"/>
      <c r="H120" s="122"/>
      <c r="I120" s="122"/>
      <c r="J120" s="124">
        <v>0</v>
      </c>
      <c r="K120" s="122"/>
      <c r="L120" s="125"/>
      <c r="M120" s="126"/>
      <c r="N120" s="127" t="s">
        <v>39</v>
      </c>
      <c r="O120" s="126"/>
      <c r="P120" s="126"/>
      <c r="Q120" s="126"/>
      <c r="R120" s="126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8" t="s">
        <v>115</v>
      </c>
      <c r="AZ120" s="126"/>
      <c r="BA120" s="126"/>
      <c r="BB120" s="126"/>
      <c r="BC120" s="126"/>
      <c r="BD120" s="126"/>
      <c r="BE120" s="129">
        <f t="shared" ref="BE120:BE125" si="0">IF(N120="základní",J120,0)</f>
        <v>0</v>
      </c>
      <c r="BF120" s="129">
        <f t="shared" ref="BF120:BF125" si="1">IF(N120="snížená",J120,0)</f>
        <v>0</v>
      </c>
      <c r="BG120" s="129">
        <f t="shared" ref="BG120:BG125" si="2">IF(N120="zákl. přenesená",J120,0)</f>
        <v>0</v>
      </c>
      <c r="BH120" s="129">
        <f t="shared" ref="BH120:BH125" si="3">IF(N120="sníž. přenesená",J120,0)</f>
        <v>0</v>
      </c>
      <c r="BI120" s="129">
        <f t="shared" ref="BI120:BI125" si="4">IF(N120="nulová",J120,0)</f>
        <v>0</v>
      </c>
      <c r="BJ120" s="128" t="s">
        <v>31</v>
      </c>
      <c r="BK120" s="126"/>
      <c r="BL120" s="126"/>
      <c r="BM120" s="126"/>
    </row>
    <row r="121" spans="1:65" s="2" customFormat="1" ht="18" hidden="1" customHeight="1">
      <c r="A121" s="33"/>
      <c r="B121" s="121"/>
      <c r="C121" s="122"/>
      <c r="D121" s="255" t="s">
        <v>116</v>
      </c>
      <c r="E121" s="256"/>
      <c r="F121" s="256"/>
      <c r="G121" s="122"/>
      <c r="H121" s="122"/>
      <c r="I121" s="122"/>
      <c r="J121" s="124">
        <v>0</v>
      </c>
      <c r="K121" s="122"/>
      <c r="L121" s="125"/>
      <c r="M121" s="126"/>
      <c r="N121" s="127" t="s">
        <v>39</v>
      </c>
      <c r="O121" s="126"/>
      <c r="P121" s="126"/>
      <c r="Q121" s="126"/>
      <c r="R121" s="126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8" t="s">
        <v>115</v>
      </c>
      <c r="AZ121" s="126"/>
      <c r="BA121" s="126"/>
      <c r="BB121" s="126"/>
      <c r="BC121" s="126"/>
      <c r="BD121" s="126"/>
      <c r="BE121" s="129">
        <f t="shared" si="0"/>
        <v>0</v>
      </c>
      <c r="BF121" s="129">
        <f t="shared" si="1"/>
        <v>0</v>
      </c>
      <c r="BG121" s="129">
        <f t="shared" si="2"/>
        <v>0</v>
      </c>
      <c r="BH121" s="129">
        <f t="shared" si="3"/>
        <v>0</v>
      </c>
      <c r="BI121" s="129">
        <f t="shared" si="4"/>
        <v>0</v>
      </c>
      <c r="BJ121" s="128" t="s">
        <v>31</v>
      </c>
      <c r="BK121" s="126"/>
      <c r="BL121" s="126"/>
      <c r="BM121" s="126"/>
    </row>
    <row r="122" spans="1:65" s="2" customFormat="1" ht="18" hidden="1" customHeight="1">
      <c r="A122" s="33"/>
      <c r="B122" s="121"/>
      <c r="C122" s="122"/>
      <c r="D122" s="255" t="s">
        <v>117</v>
      </c>
      <c r="E122" s="256"/>
      <c r="F122" s="256"/>
      <c r="G122" s="122"/>
      <c r="H122" s="122"/>
      <c r="I122" s="122"/>
      <c r="J122" s="124">
        <v>0</v>
      </c>
      <c r="K122" s="122"/>
      <c r="L122" s="125"/>
      <c r="M122" s="126"/>
      <c r="N122" s="127" t="s">
        <v>39</v>
      </c>
      <c r="O122" s="126"/>
      <c r="P122" s="126"/>
      <c r="Q122" s="126"/>
      <c r="R122" s="126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8" t="s">
        <v>115</v>
      </c>
      <c r="AZ122" s="126"/>
      <c r="BA122" s="126"/>
      <c r="BB122" s="126"/>
      <c r="BC122" s="126"/>
      <c r="BD122" s="126"/>
      <c r="BE122" s="129">
        <f t="shared" si="0"/>
        <v>0</v>
      </c>
      <c r="BF122" s="129">
        <f t="shared" si="1"/>
        <v>0</v>
      </c>
      <c r="BG122" s="129">
        <f t="shared" si="2"/>
        <v>0</v>
      </c>
      <c r="BH122" s="129">
        <f t="shared" si="3"/>
        <v>0</v>
      </c>
      <c r="BI122" s="129">
        <f t="shared" si="4"/>
        <v>0</v>
      </c>
      <c r="BJ122" s="128" t="s">
        <v>31</v>
      </c>
      <c r="BK122" s="126"/>
      <c r="BL122" s="126"/>
      <c r="BM122" s="126"/>
    </row>
    <row r="123" spans="1:65" s="2" customFormat="1" ht="18" hidden="1" customHeight="1">
      <c r="A123" s="33"/>
      <c r="B123" s="121"/>
      <c r="C123" s="122"/>
      <c r="D123" s="255" t="s">
        <v>118</v>
      </c>
      <c r="E123" s="256"/>
      <c r="F123" s="256"/>
      <c r="G123" s="122"/>
      <c r="H123" s="122"/>
      <c r="I123" s="122"/>
      <c r="J123" s="124">
        <v>0</v>
      </c>
      <c r="K123" s="122"/>
      <c r="L123" s="125"/>
      <c r="M123" s="126"/>
      <c r="N123" s="127" t="s">
        <v>39</v>
      </c>
      <c r="O123" s="126"/>
      <c r="P123" s="126"/>
      <c r="Q123" s="126"/>
      <c r="R123" s="126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8" t="s">
        <v>115</v>
      </c>
      <c r="AZ123" s="126"/>
      <c r="BA123" s="126"/>
      <c r="BB123" s="126"/>
      <c r="BC123" s="126"/>
      <c r="BD123" s="126"/>
      <c r="BE123" s="129">
        <f t="shared" si="0"/>
        <v>0</v>
      </c>
      <c r="BF123" s="129">
        <f t="shared" si="1"/>
        <v>0</v>
      </c>
      <c r="BG123" s="129">
        <f t="shared" si="2"/>
        <v>0</v>
      </c>
      <c r="BH123" s="129">
        <f t="shared" si="3"/>
        <v>0</v>
      </c>
      <c r="BI123" s="129">
        <f t="shared" si="4"/>
        <v>0</v>
      </c>
      <c r="BJ123" s="128" t="s">
        <v>31</v>
      </c>
      <c r="BK123" s="126"/>
      <c r="BL123" s="126"/>
      <c r="BM123" s="126"/>
    </row>
    <row r="124" spans="1:65" s="2" customFormat="1" ht="18" hidden="1" customHeight="1">
      <c r="A124" s="33"/>
      <c r="B124" s="121"/>
      <c r="C124" s="122"/>
      <c r="D124" s="255" t="s">
        <v>119</v>
      </c>
      <c r="E124" s="256"/>
      <c r="F124" s="256"/>
      <c r="G124" s="122"/>
      <c r="H124" s="122"/>
      <c r="I124" s="122"/>
      <c r="J124" s="124">
        <v>0</v>
      </c>
      <c r="K124" s="122"/>
      <c r="L124" s="125"/>
      <c r="M124" s="126"/>
      <c r="N124" s="127" t="s">
        <v>39</v>
      </c>
      <c r="O124" s="126"/>
      <c r="P124" s="126"/>
      <c r="Q124" s="126"/>
      <c r="R124" s="126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8" t="s">
        <v>115</v>
      </c>
      <c r="AZ124" s="126"/>
      <c r="BA124" s="126"/>
      <c r="BB124" s="126"/>
      <c r="BC124" s="126"/>
      <c r="BD124" s="126"/>
      <c r="BE124" s="129">
        <f t="shared" si="0"/>
        <v>0</v>
      </c>
      <c r="BF124" s="129">
        <f t="shared" si="1"/>
        <v>0</v>
      </c>
      <c r="BG124" s="129">
        <f t="shared" si="2"/>
        <v>0</v>
      </c>
      <c r="BH124" s="129">
        <f t="shared" si="3"/>
        <v>0</v>
      </c>
      <c r="BI124" s="129">
        <f t="shared" si="4"/>
        <v>0</v>
      </c>
      <c r="BJ124" s="128" t="s">
        <v>31</v>
      </c>
      <c r="BK124" s="126"/>
      <c r="BL124" s="126"/>
      <c r="BM124" s="126"/>
    </row>
    <row r="125" spans="1:65" s="2" customFormat="1" ht="18" hidden="1" customHeight="1">
      <c r="A125" s="33"/>
      <c r="B125" s="121"/>
      <c r="C125" s="122"/>
      <c r="D125" s="123" t="s">
        <v>120</v>
      </c>
      <c r="E125" s="122"/>
      <c r="F125" s="122"/>
      <c r="G125" s="122"/>
      <c r="H125" s="122"/>
      <c r="I125" s="122"/>
      <c r="J125" s="124">
        <f>ROUND(J30*T125,0)</f>
        <v>0</v>
      </c>
      <c r="K125" s="122"/>
      <c r="L125" s="125"/>
      <c r="M125" s="126"/>
      <c r="N125" s="127" t="s">
        <v>39</v>
      </c>
      <c r="O125" s="126"/>
      <c r="P125" s="126"/>
      <c r="Q125" s="126"/>
      <c r="R125" s="126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8" t="s">
        <v>121</v>
      </c>
      <c r="AZ125" s="126"/>
      <c r="BA125" s="126"/>
      <c r="BB125" s="126"/>
      <c r="BC125" s="126"/>
      <c r="BD125" s="126"/>
      <c r="BE125" s="129">
        <f t="shared" si="0"/>
        <v>0</v>
      </c>
      <c r="BF125" s="129">
        <f t="shared" si="1"/>
        <v>0</v>
      </c>
      <c r="BG125" s="129">
        <f t="shared" si="2"/>
        <v>0</v>
      </c>
      <c r="BH125" s="129">
        <f t="shared" si="3"/>
        <v>0</v>
      </c>
      <c r="BI125" s="129">
        <f t="shared" si="4"/>
        <v>0</v>
      </c>
      <c r="BJ125" s="128" t="s">
        <v>31</v>
      </c>
      <c r="BK125" s="126"/>
      <c r="BL125" s="126"/>
      <c r="BM125" s="126"/>
    </row>
    <row r="126" spans="1:65" s="2" customFormat="1" hidden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29.25" hidden="1" customHeight="1">
      <c r="A127" s="33"/>
      <c r="B127" s="34"/>
      <c r="C127" s="130" t="s">
        <v>122</v>
      </c>
      <c r="D127" s="100"/>
      <c r="E127" s="100"/>
      <c r="F127" s="100"/>
      <c r="G127" s="100"/>
      <c r="H127" s="100"/>
      <c r="I127" s="100"/>
      <c r="J127" s="131">
        <f>ROUND(J96+J119,0)</f>
        <v>0</v>
      </c>
      <c r="K127" s="100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6.95" hidden="1" customHeight="1">
      <c r="A128" s="33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31" hidden="1"/>
    <row r="130" spans="1:31" hidden="1"/>
    <row r="131" spans="1:31" hidden="1"/>
    <row r="132" spans="1:31" s="2" customFormat="1" ht="6.95" customHeight="1">
      <c r="A132" s="33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24.95" customHeight="1">
      <c r="A133" s="33"/>
      <c r="B133" s="34"/>
      <c r="C133" s="22" t="s">
        <v>123</v>
      </c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12" customHeight="1">
      <c r="A135" s="33"/>
      <c r="B135" s="34"/>
      <c r="C135" s="28" t="s">
        <v>16</v>
      </c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6.5" customHeight="1">
      <c r="A136" s="33"/>
      <c r="B136" s="34"/>
      <c r="C136" s="33"/>
      <c r="D136" s="33"/>
      <c r="E136" s="257" t="str">
        <f>E7</f>
        <v>Městské muzeum Lanškroun, Zámek č.p.1</v>
      </c>
      <c r="F136" s="258"/>
      <c r="G136" s="258"/>
      <c r="H136" s="258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2" customHeight="1">
      <c r="A137" s="33"/>
      <c r="B137" s="34"/>
      <c r="C137" s="28" t="s">
        <v>84</v>
      </c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16.5" customHeight="1">
      <c r="A138" s="33"/>
      <c r="B138" s="34"/>
      <c r="C138" s="33"/>
      <c r="D138" s="33"/>
      <c r="E138" s="228" t="str">
        <f>E9</f>
        <v>1 - Odvlhčení budovy Městského muzea</v>
      </c>
      <c r="F138" s="259"/>
      <c r="G138" s="259"/>
      <c r="H138" s="259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6.9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12" customHeight="1">
      <c r="A140" s="33"/>
      <c r="B140" s="34"/>
      <c r="C140" s="28" t="s">
        <v>20</v>
      </c>
      <c r="D140" s="33"/>
      <c r="E140" s="33"/>
      <c r="F140" s="26" t="str">
        <f>F12</f>
        <v xml:space="preserve"> </v>
      </c>
      <c r="G140" s="33"/>
      <c r="H140" s="33"/>
      <c r="I140" s="28" t="s">
        <v>22</v>
      </c>
      <c r="J140" s="56" t="str">
        <f>IF(J12="","",J12)</f>
        <v xml:space="preserve"> leden 2022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6.95" customHeight="1">
      <c r="A141" s="33"/>
      <c r="B141" s="34"/>
      <c r="C141" s="33"/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5.2" customHeight="1">
      <c r="A142" s="33"/>
      <c r="B142" s="34"/>
      <c r="C142" s="28" t="s">
        <v>24</v>
      </c>
      <c r="D142" s="33"/>
      <c r="E142" s="33"/>
      <c r="F142" s="26" t="str">
        <f>E15</f>
        <v xml:space="preserve"> </v>
      </c>
      <c r="G142" s="33"/>
      <c r="H142" s="33"/>
      <c r="I142" s="28" t="s">
        <v>29</v>
      </c>
      <c r="J142" s="31" t="str">
        <f>E21</f>
        <v xml:space="preserve"> </v>
      </c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5.2" customHeight="1">
      <c r="A143" s="33"/>
      <c r="B143" s="34"/>
      <c r="C143" s="28" t="s">
        <v>27</v>
      </c>
      <c r="D143" s="33"/>
      <c r="E143" s="33"/>
      <c r="F143" s="26" t="str">
        <f>IF(E18="","",E18)</f>
        <v>Vyplň údaj</v>
      </c>
      <c r="G143" s="33"/>
      <c r="H143" s="33"/>
      <c r="I143" s="28" t="s">
        <v>32</v>
      </c>
      <c r="J143" s="31" t="str">
        <f>E24</f>
        <v xml:space="preserve"> </v>
      </c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0.35" customHeight="1">
      <c r="A144" s="33"/>
      <c r="B144" s="34"/>
      <c r="C144" s="33"/>
      <c r="D144" s="33"/>
      <c r="E144" s="33"/>
      <c r="F144" s="33"/>
      <c r="G144" s="33"/>
      <c r="H144" s="33"/>
      <c r="I144" s="33"/>
      <c r="J144" s="33"/>
      <c r="K144" s="33"/>
      <c r="L144" s="4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11" customFormat="1" ht="29.25" customHeight="1">
      <c r="A145" s="132"/>
      <c r="B145" s="133"/>
      <c r="C145" s="134" t="s">
        <v>124</v>
      </c>
      <c r="D145" s="135" t="s">
        <v>59</v>
      </c>
      <c r="E145" s="135" t="s">
        <v>55</v>
      </c>
      <c r="F145" s="135" t="s">
        <v>56</v>
      </c>
      <c r="G145" s="135" t="s">
        <v>125</v>
      </c>
      <c r="H145" s="135" t="s">
        <v>126</v>
      </c>
      <c r="I145" s="135" t="s">
        <v>127</v>
      </c>
      <c r="J145" s="136" t="s">
        <v>90</v>
      </c>
      <c r="K145" s="137" t="s">
        <v>128</v>
      </c>
      <c r="L145" s="138"/>
      <c r="M145" s="63" t="s">
        <v>1</v>
      </c>
      <c r="N145" s="64" t="s">
        <v>38</v>
      </c>
      <c r="O145" s="64" t="s">
        <v>129</v>
      </c>
      <c r="P145" s="64" t="s">
        <v>130</v>
      </c>
      <c r="Q145" s="64" t="s">
        <v>131</v>
      </c>
      <c r="R145" s="64" t="s">
        <v>132</v>
      </c>
      <c r="S145" s="64" t="s">
        <v>133</v>
      </c>
      <c r="T145" s="65" t="s">
        <v>134</v>
      </c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65" s="2" customFormat="1" ht="22.9" customHeight="1">
      <c r="A146" s="33"/>
      <c r="B146" s="34"/>
      <c r="C146" s="70" t="s">
        <v>135</v>
      </c>
      <c r="D146" s="33"/>
      <c r="E146" s="33"/>
      <c r="F146" s="33"/>
      <c r="G146" s="33"/>
      <c r="H146" s="33"/>
      <c r="I146" s="33"/>
      <c r="J146" s="139">
        <f>BK146</f>
        <v>0</v>
      </c>
      <c r="K146" s="33"/>
      <c r="L146" s="34"/>
      <c r="M146" s="66"/>
      <c r="N146" s="57"/>
      <c r="O146" s="67"/>
      <c r="P146" s="140">
        <f>P147+P351</f>
        <v>0</v>
      </c>
      <c r="Q146" s="67"/>
      <c r="R146" s="140">
        <f>R147+R351</f>
        <v>75.926890400000005</v>
      </c>
      <c r="S146" s="67"/>
      <c r="T146" s="141">
        <f>T147+T351</f>
        <v>19.178203499999999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73</v>
      </c>
      <c r="AU146" s="18" t="s">
        <v>92</v>
      </c>
      <c r="BK146" s="142">
        <f>BK147+BK351</f>
        <v>0</v>
      </c>
    </row>
    <row r="147" spans="1:65" s="12" customFormat="1" ht="25.9" customHeight="1">
      <c r="B147" s="143"/>
      <c r="D147" s="144" t="s">
        <v>73</v>
      </c>
      <c r="E147" s="145" t="s">
        <v>136</v>
      </c>
      <c r="F147" s="145" t="s">
        <v>137</v>
      </c>
      <c r="I147" s="146"/>
      <c r="J147" s="147">
        <f>BK147</f>
        <v>0</v>
      </c>
      <c r="L147" s="143"/>
      <c r="M147" s="148"/>
      <c r="N147" s="149"/>
      <c r="O147" s="149"/>
      <c r="P147" s="150">
        <f>P148+P201+P221+P228+P237+P301+P340+P349</f>
        <v>0</v>
      </c>
      <c r="Q147" s="149"/>
      <c r="R147" s="150">
        <f>R148+R201+R221+R228+R237+R301+R340+R349</f>
        <v>67.1929698</v>
      </c>
      <c r="S147" s="149"/>
      <c r="T147" s="151">
        <f>T148+T201+T221+T228+T237+T301+T340+T349</f>
        <v>15.558579999999999</v>
      </c>
      <c r="AR147" s="144" t="s">
        <v>31</v>
      </c>
      <c r="AT147" s="152" t="s">
        <v>73</v>
      </c>
      <c r="AU147" s="152" t="s">
        <v>74</v>
      </c>
      <c r="AY147" s="144" t="s">
        <v>138</v>
      </c>
      <c r="BK147" s="153">
        <f>BK148+BK201+BK221+BK228+BK237+BK301+BK340+BK349</f>
        <v>0</v>
      </c>
    </row>
    <row r="148" spans="1:65" s="12" customFormat="1" ht="22.9" customHeight="1">
      <c r="B148" s="143"/>
      <c r="D148" s="144" t="s">
        <v>73</v>
      </c>
      <c r="E148" s="154" t="s">
        <v>31</v>
      </c>
      <c r="F148" s="154" t="s">
        <v>139</v>
      </c>
      <c r="I148" s="146"/>
      <c r="J148" s="155">
        <f>BK148</f>
        <v>0</v>
      </c>
      <c r="L148" s="143"/>
      <c r="M148" s="148"/>
      <c r="N148" s="149"/>
      <c r="O148" s="149"/>
      <c r="P148" s="150">
        <f>SUM(P149:P200)</f>
        <v>0</v>
      </c>
      <c r="Q148" s="149"/>
      <c r="R148" s="150">
        <f>SUM(R149:R200)</f>
        <v>38.21</v>
      </c>
      <c r="S148" s="149"/>
      <c r="T148" s="151">
        <f>SUM(T149:T200)</f>
        <v>0</v>
      </c>
      <c r="AR148" s="144" t="s">
        <v>31</v>
      </c>
      <c r="AT148" s="152" t="s">
        <v>73</v>
      </c>
      <c r="AU148" s="152" t="s">
        <v>31</v>
      </c>
      <c r="AY148" s="144" t="s">
        <v>138</v>
      </c>
      <c r="BK148" s="153">
        <f>SUM(BK149:BK200)</f>
        <v>0</v>
      </c>
    </row>
    <row r="149" spans="1:65" s="2" customFormat="1" ht="24.2" customHeight="1">
      <c r="A149" s="33"/>
      <c r="B149" s="121"/>
      <c r="C149" s="156" t="s">
        <v>31</v>
      </c>
      <c r="D149" s="156" t="s">
        <v>140</v>
      </c>
      <c r="E149" s="157" t="s">
        <v>141</v>
      </c>
      <c r="F149" s="158" t="s">
        <v>142</v>
      </c>
      <c r="G149" s="159" t="s">
        <v>143</v>
      </c>
      <c r="H149" s="160">
        <v>16</v>
      </c>
      <c r="I149" s="161"/>
      <c r="J149" s="160">
        <f>ROUND(I149*H149,1)</f>
        <v>0</v>
      </c>
      <c r="K149" s="162"/>
      <c r="L149" s="34"/>
      <c r="M149" s="163" t="s">
        <v>1</v>
      </c>
      <c r="N149" s="164" t="s">
        <v>39</v>
      </c>
      <c r="O149" s="59"/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144</v>
      </c>
      <c r="AT149" s="167" t="s">
        <v>140</v>
      </c>
      <c r="AU149" s="167" t="s">
        <v>82</v>
      </c>
      <c r="AY149" s="18" t="s">
        <v>138</v>
      </c>
      <c r="BE149" s="168">
        <f>IF(N149="základní",J149,0)</f>
        <v>0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8" t="s">
        <v>31</v>
      </c>
      <c r="BK149" s="168">
        <f>ROUND(I149*H149,1)</f>
        <v>0</v>
      </c>
      <c r="BL149" s="18" t="s">
        <v>144</v>
      </c>
      <c r="BM149" s="167" t="s">
        <v>145</v>
      </c>
    </row>
    <row r="150" spans="1:65" s="13" customFormat="1">
      <c r="B150" s="169"/>
      <c r="D150" s="170" t="s">
        <v>146</v>
      </c>
      <c r="E150" s="171" t="s">
        <v>1</v>
      </c>
      <c r="F150" s="172" t="s">
        <v>147</v>
      </c>
      <c r="H150" s="173">
        <v>16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146</v>
      </c>
      <c r="AU150" s="171" t="s">
        <v>82</v>
      </c>
      <c r="AV150" s="13" t="s">
        <v>82</v>
      </c>
      <c r="AW150" s="13" t="s">
        <v>30</v>
      </c>
      <c r="AX150" s="13" t="s">
        <v>31</v>
      </c>
      <c r="AY150" s="171" t="s">
        <v>138</v>
      </c>
    </row>
    <row r="151" spans="1:65" s="2" customFormat="1" ht="24.2" customHeight="1">
      <c r="A151" s="33"/>
      <c r="B151" s="121"/>
      <c r="C151" s="156" t="s">
        <v>82</v>
      </c>
      <c r="D151" s="156" t="s">
        <v>140</v>
      </c>
      <c r="E151" s="157" t="s">
        <v>148</v>
      </c>
      <c r="F151" s="158" t="s">
        <v>149</v>
      </c>
      <c r="G151" s="159" t="s">
        <v>143</v>
      </c>
      <c r="H151" s="160">
        <v>16.75</v>
      </c>
      <c r="I151" s="161"/>
      <c r="J151" s="160">
        <f>ROUND(I151*H151,1)</f>
        <v>0</v>
      </c>
      <c r="K151" s="162"/>
      <c r="L151" s="34"/>
      <c r="M151" s="163" t="s">
        <v>1</v>
      </c>
      <c r="N151" s="164" t="s">
        <v>39</v>
      </c>
      <c r="O151" s="59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144</v>
      </c>
      <c r="AT151" s="167" t="s">
        <v>140</v>
      </c>
      <c r="AU151" s="167" t="s">
        <v>82</v>
      </c>
      <c r="AY151" s="18" t="s">
        <v>138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8" t="s">
        <v>31</v>
      </c>
      <c r="BK151" s="168">
        <f>ROUND(I151*H151,1)</f>
        <v>0</v>
      </c>
      <c r="BL151" s="18" t="s">
        <v>144</v>
      </c>
      <c r="BM151" s="167" t="s">
        <v>150</v>
      </c>
    </row>
    <row r="152" spans="1:65" s="13" customFormat="1">
      <c r="B152" s="169"/>
      <c r="D152" s="170" t="s">
        <v>146</v>
      </c>
      <c r="E152" s="171" t="s">
        <v>1</v>
      </c>
      <c r="F152" s="172" t="s">
        <v>151</v>
      </c>
      <c r="H152" s="173">
        <v>7.5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146</v>
      </c>
      <c r="AU152" s="171" t="s">
        <v>82</v>
      </c>
      <c r="AV152" s="13" t="s">
        <v>82</v>
      </c>
      <c r="AW152" s="13" t="s">
        <v>30</v>
      </c>
      <c r="AX152" s="13" t="s">
        <v>74</v>
      </c>
      <c r="AY152" s="171" t="s">
        <v>138</v>
      </c>
    </row>
    <row r="153" spans="1:65" s="13" customFormat="1">
      <c r="B153" s="169"/>
      <c r="D153" s="170" t="s">
        <v>146</v>
      </c>
      <c r="E153" s="171" t="s">
        <v>1</v>
      </c>
      <c r="F153" s="172" t="s">
        <v>152</v>
      </c>
      <c r="H153" s="173">
        <v>9.25</v>
      </c>
      <c r="I153" s="174"/>
      <c r="L153" s="169"/>
      <c r="M153" s="175"/>
      <c r="N153" s="176"/>
      <c r="O153" s="176"/>
      <c r="P153" s="176"/>
      <c r="Q153" s="176"/>
      <c r="R153" s="176"/>
      <c r="S153" s="176"/>
      <c r="T153" s="177"/>
      <c r="AT153" s="171" t="s">
        <v>146</v>
      </c>
      <c r="AU153" s="171" t="s">
        <v>82</v>
      </c>
      <c r="AV153" s="13" t="s">
        <v>82</v>
      </c>
      <c r="AW153" s="13" t="s">
        <v>30</v>
      </c>
      <c r="AX153" s="13" t="s">
        <v>74</v>
      </c>
      <c r="AY153" s="171" t="s">
        <v>138</v>
      </c>
    </row>
    <row r="154" spans="1:65" s="14" customFormat="1">
      <c r="B154" s="178"/>
      <c r="D154" s="170" t="s">
        <v>146</v>
      </c>
      <c r="E154" s="179" t="s">
        <v>1</v>
      </c>
      <c r="F154" s="180" t="s">
        <v>153</v>
      </c>
      <c r="H154" s="181">
        <v>16.75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146</v>
      </c>
      <c r="AU154" s="179" t="s">
        <v>82</v>
      </c>
      <c r="AV154" s="14" t="s">
        <v>144</v>
      </c>
      <c r="AW154" s="14" t="s">
        <v>30</v>
      </c>
      <c r="AX154" s="14" t="s">
        <v>31</v>
      </c>
      <c r="AY154" s="179" t="s">
        <v>138</v>
      </c>
    </row>
    <row r="155" spans="1:65" s="2" customFormat="1" ht="37.9" customHeight="1">
      <c r="A155" s="33"/>
      <c r="B155" s="121"/>
      <c r="C155" s="156" t="s">
        <v>154</v>
      </c>
      <c r="D155" s="156" t="s">
        <v>140</v>
      </c>
      <c r="E155" s="157" t="s">
        <v>155</v>
      </c>
      <c r="F155" s="158" t="s">
        <v>156</v>
      </c>
      <c r="G155" s="159" t="s">
        <v>157</v>
      </c>
      <c r="H155" s="160">
        <v>31.34</v>
      </c>
      <c r="I155" s="161"/>
      <c r="J155" s="160">
        <f>ROUND(I155*H155,1)</f>
        <v>0</v>
      </c>
      <c r="K155" s="162"/>
      <c r="L155" s="34"/>
      <c r="M155" s="163" t="s">
        <v>1</v>
      </c>
      <c r="N155" s="164" t="s">
        <v>39</v>
      </c>
      <c r="O155" s="59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144</v>
      </c>
      <c r="AT155" s="167" t="s">
        <v>140</v>
      </c>
      <c r="AU155" s="167" t="s">
        <v>82</v>
      </c>
      <c r="AY155" s="18" t="s">
        <v>138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8" t="s">
        <v>31</v>
      </c>
      <c r="BK155" s="168">
        <f>ROUND(I155*H155,1)</f>
        <v>0</v>
      </c>
      <c r="BL155" s="18" t="s">
        <v>144</v>
      </c>
      <c r="BM155" s="167" t="s">
        <v>158</v>
      </c>
    </row>
    <row r="156" spans="1:65" s="15" customFormat="1">
      <c r="B156" s="186"/>
      <c r="D156" s="170" t="s">
        <v>146</v>
      </c>
      <c r="E156" s="187" t="s">
        <v>1</v>
      </c>
      <c r="F156" s="188" t="s">
        <v>159</v>
      </c>
      <c r="H156" s="187" t="s">
        <v>1</v>
      </c>
      <c r="I156" s="189"/>
      <c r="L156" s="186"/>
      <c r="M156" s="190"/>
      <c r="N156" s="191"/>
      <c r="O156" s="191"/>
      <c r="P156" s="191"/>
      <c r="Q156" s="191"/>
      <c r="R156" s="191"/>
      <c r="S156" s="191"/>
      <c r="T156" s="192"/>
      <c r="AT156" s="187" t="s">
        <v>146</v>
      </c>
      <c r="AU156" s="187" t="s">
        <v>82</v>
      </c>
      <c r="AV156" s="15" t="s">
        <v>31</v>
      </c>
      <c r="AW156" s="15" t="s">
        <v>30</v>
      </c>
      <c r="AX156" s="15" t="s">
        <v>74</v>
      </c>
      <c r="AY156" s="187" t="s">
        <v>138</v>
      </c>
    </row>
    <row r="157" spans="1:65" s="13" customFormat="1">
      <c r="B157" s="169"/>
      <c r="D157" s="170" t="s">
        <v>146</v>
      </c>
      <c r="E157" s="171" t="s">
        <v>1</v>
      </c>
      <c r="F157" s="172" t="s">
        <v>160</v>
      </c>
      <c r="H157" s="173">
        <v>5.0599999999999996</v>
      </c>
      <c r="I157" s="174"/>
      <c r="L157" s="169"/>
      <c r="M157" s="175"/>
      <c r="N157" s="176"/>
      <c r="O157" s="176"/>
      <c r="P157" s="176"/>
      <c r="Q157" s="176"/>
      <c r="R157" s="176"/>
      <c r="S157" s="176"/>
      <c r="T157" s="177"/>
      <c r="AT157" s="171" t="s">
        <v>146</v>
      </c>
      <c r="AU157" s="171" t="s">
        <v>82</v>
      </c>
      <c r="AV157" s="13" t="s">
        <v>82</v>
      </c>
      <c r="AW157" s="13" t="s">
        <v>30</v>
      </c>
      <c r="AX157" s="13" t="s">
        <v>74</v>
      </c>
      <c r="AY157" s="171" t="s">
        <v>138</v>
      </c>
    </row>
    <row r="158" spans="1:65" s="13" customFormat="1">
      <c r="B158" s="169"/>
      <c r="D158" s="170" t="s">
        <v>146</v>
      </c>
      <c r="E158" s="171" t="s">
        <v>1</v>
      </c>
      <c r="F158" s="172" t="s">
        <v>161</v>
      </c>
      <c r="H158" s="173">
        <v>5.9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146</v>
      </c>
      <c r="AU158" s="171" t="s">
        <v>82</v>
      </c>
      <c r="AV158" s="13" t="s">
        <v>82</v>
      </c>
      <c r="AW158" s="13" t="s">
        <v>30</v>
      </c>
      <c r="AX158" s="13" t="s">
        <v>74</v>
      </c>
      <c r="AY158" s="171" t="s">
        <v>138</v>
      </c>
    </row>
    <row r="159" spans="1:65" s="13" customFormat="1">
      <c r="B159" s="169"/>
      <c r="D159" s="170" t="s">
        <v>146</v>
      </c>
      <c r="E159" s="171" t="s">
        <v>1</v>
      </c>
      <c r="F159" s="172" t="s">
        <v>162</v>
      </c>
      <c r="H159" s="173">
        <v>1.49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146</v>
      </c>
      <c r="AU159" s="171" t="s">
        <v>82</v>
      </c>
      <c r="AV159" s="13" t="s">
        <v>82</v>
      </c>
      <c r="AW159" s="13" t="s">
        <v>30</v>
      </c>
      <c r="AX159" s="13" t="s">
        <v>74</v>
      </c>
      <c r="AY159" s="171" t="s">
        <v>138</v>
      </c>
    </row>
    <row r="160" spans="1:65" s="13" customFormat="1">
      <c r="B160" s="169"/>
      <c r="D160" s="170" t="s">
        <v>146</v>
      </c>
      <c r="E160" s="171" t="s">
        <v>1</v>
      </c>
      <c r="F160" s="172" t="s">
        <v>163</v>
      </c>
      <c r="H160" s="173">
        <v>3.46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146</v>
      </c>
      <c r="AU160" s="171" t="s">
        <v>82</v>
      </c>
      <c r="AV160" s="13" t="s">
        <v>82</v>
      </c>
      <c r="AW160" s="13" t="s">
        <v>30</v>
      </c>
      <c r="AX160" s="13" t="s">
        <v>74</v>
      </c>
      <c r="AY160" s="171" t="s">
        <v>138</v>
      </c>
    </row>
    <row r="161" spans="1:65" s="13" customFormat="1">
      <c r="B161" s="169"/>
      <c r="D161" s="170" t="s">
        <v>146</v>
      </c>
      <c r="E161" s="171" t="s">
        <v>1</v>
      </c>
      <c r="F161" s="172" t="s">
        <v>164</v>
      </c>
      <c r="H161" s="173">
        <v>6.26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146</v>
      </c>
      <c r="AU161" s="171" t="s">
        <v>82</v>
      </c>
      <c r="AV161" s="13" t="s">
        <v>82</v>
      </c>
      <c r="AW161" s="13" t="s">
        <v>30</v>
      </c>
      <c r="AX161" s="13" t="s">
        <v>74</v>
      </c>
      <c r="AY161" s="171" t="s">
        <v>138</v>
      </c>
    </row>
    <row r="162" spans="1:65" s="16" customFormat="1">
      <c r="B162" s="193"/>
      <c r="D162" s="170" t="s">
        <v>146</v>
      </c>
      <c r="E162" s="194" t="s">
        <v>1</v>
      </c>
      <c r="F162" s="195" t="s">
        <v>165</v>
      </c>
      <c r="H162" s="196">
        <v>22.17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146</v>
      </c>
      <c r="AU162" s="194" t="s">
        <v>82</v>
      </c>
      <c r="AV162" s="16" t="s">
        <v>154</v>
      </c>
      <c r="AW162" s="16" t="s">
        <v>30</v>
      </c>
      <c r="AX162" s="16" t="s">
        <v>74</v>
      </c>
      <c r="AY162" s="194" t="s">
        <v>138</v>
      </c>
    </row>
    <row r="163" spans="1:65" s="15" customFormat="1">
      <c r="B163" s="186"/>
      <c r="D163" s="170" t="s">
        <v>146</v>
      </c>
      <c r="E163" s="187" t="s">
        <v>1</v>
      </c>
      <c r="F163" s="188" t="s">
        <v>166</v>
      </c>
      <c r="H163" s="187" t="s">
        <v>1</v>
      </c>
      <c r="I163" s="189"/>
      <c r="L163" s="186"/>
      <c r="M163" s="190"/>
      <c r="N163" s="191"/>
      <c r="O163" s="191"/>
      <c r="P163" s="191"/>
      <c r="Q163" s="191"/>
      <c r="R163" s="191"/>
      <c r="S163" s="191"/>
      <c r="T163" s="192"/>
      <c r="AT163" s="187" t="s">
        <v>146</v>
      </c>
      <c r="AU163" s="187" t="s">
        <v>82</v>
      </c>
      <c r="AV163" s="15" t="s">
        <v>31</v>
      </c>
      <c r="AW163" s="15" t="s">
        <v>30</v>
      </c>
      <c r="AX163" s="15" t="s">
        <v>74</v>
      </c>
      <c r="AY163" s="187" t="s">
        <v>138</v>
      </c>
    </row>
    <row r="164" spans="1:65" s="13" customFormat="1">
      <c r="B164" s="169"/>
      <c r="D164" s="170" t="s">
        <v>146</v>
      </c>
      <c r="E164" s="171" t="s">
        <v>1</v>
      </c>
      <c r="F164" s="172" t="s">
        <v>167</v>
      </c>
      <c r="H164" s="173">
        <v>2.1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146</v>
      </c>
      <c r="AU164" s="171" t="s">
        <v>82</v>
      </c>
      <c r="AV164" s="13" t="s">
        <v>82</v>
      </c>
      <c r="AW164" s="13" t="s">
        <v>30</v>
      </c>
      <c r="AX164" s="13" t="s">
        <v>74</v>
      </c>
      <c r="AY164" s="171" t="s">
        <v>138</v>
      </c>
    </row>
    <row r="165" spans="1:65" s="13" customFormat="1">
      <c r="B165" s="169"/>
      <c r="D165" s="170" t="s">
        <v>146</v>
      </c>
      <c r="E165" s="171" t="s">
        <v>1</v>
      </c>
      <c r="F165" s="172" t="s">
        <v>168</v>
      </c>
      <c r="H165" s="173">
        <v>2.59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146</v>
      </c>
      <c r="AU165" s="171" t="s">
        <v>82</v>
      </c>
      <c r="AV165" s="13" t="s">
        <v>82</v>
      </c>
      <c r="AW165" s="13" t="s">
        <v>30</v>
      </c>
      <c r="AX165" s="13" t="s">
        <v>74</v>
      </c>
      <c r="AY165" s="171" t="s">
        <v>138</v>
      </c>
    </row>
    <row r="166" spans="1:65" s="13" customFormat="1">
      <c r="B166" s="169"/>
      <c r="D166" s="170" t="s">
        <v>146</v>
      </c>
      <c r="E166" s="171" t="s">
        <v>1</v>
      </c>
      <c r="F166" s="172" t="s">
        <v>169</v>
      </c>
      <c r="H166" s="173">
        <v>4.4800000000000004</v>
      </c>
      <c r="I166" s="174"/>
      <c r="L166" s="169"/>
      <c r="M166" s="175"/>
      <c r="N166" s="176"/>
      <c r="O166" s="176"/>
      <c r="P166" s="176"/>
      <c r="Q166" s="176"/>
      <c r="R166" s="176"/>
      <c r="S166" s="176"/>
      <c r="T166" s="177"/>
      <c r="AT166" s="171" t="s">
        <v>146</v>
      </c>
      <c r="AU166" s="171" t="s">
        <v>82</v>
      </c>
      <c r="AV166" s="13" t="s">
        <v>82</v>
      </c>
      <c r="AW166" s="13" t="s">
        <v>30</v>
      </c>
      <c r="AX166" s="13" t="s">
        <v>74</v>
      </c>
      <c r="AY166" s="171" t="s">
        <v>138</v>
      </c>
    </row>
    <row r="167" spans="1:65" s="16" customFormat="1">
      <c r="B167" s="193"/>
      <c r="D167" s="170" t="s">
        <v>146</v>
      </c>
      <c r="E167" s="194" t="s">
        <v>1</v>
      </c>
      <c r="F167" s="195" t="s">
        <v>170</v>
      </c>
      <c r="H167" s="196">
        <v>9.17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146</v>
      </c>
      <c r="AU167" s="194" t="s">
        <v>82</v>
      </c>
      <c r="AV167" s="16" t="s">
        <v>154</v>
      </c>
      <c r="AW167" s="16" t="s">
        <v>30</v>
      </c>
      <c r="AX167" s="16" t="s">
        <v>74</v>
      </c>
      <c r="AY167" s="194" t="s">
        <v>138</v>
      </c>
    </row>
    <row r="168" spans="1:65" s="14" customFormat="1">
      <c r="B168" s="178"/>
      <c r="D168" s="170" t="s">
        <v>146</v>
      </c>
      <c r="E168" s="179" t="s">
        <v>1</v>
      </c>
      <c r="F168" s="180" t="s">
        <v>153</v>
      </c>
      <c r="H168" s="181">
        <v>31.34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79" t="s">
        <v>146</v>
      </c>
      <c r="AU168" s="179" t="s">
        <v>82</v>
      </c>
      <c r="AV168" s="14" t="s">
        <v>144</v>
      </c>
      <c r="AW168" s="14" t="s">
        <v>30</v>
      </c>
      <c r="AX168" s="14" t="s">
        <v>31</v>
      </c>
      <c r="AY168" s="179" t="s">
        <v>138</v>
      </c>
    </row>
    <row r="169" spans="1:65" s="2" customFormat="1" ht="37.9" customHeight="1">
      <c r="A169" s="33"/>
      <c r="B169" s="121"/>
      <c r="C169" s="156" t="s">
        <v>144</v>
      </c>
      <c r="D169" s="156" t="s">
        <v>140</v>
      </c>
      <c r="E169" s="157" t="s">
        <v>171</v>
      </c>
      <c r="F169" s="158" t="s">
        <v>172</v>
      </c>
      <c r="G169" s="159" t="s">
        <v>157</v>
      </c>
      <c r="H169" s="160">
        <v>31.34</v>
      </c>
      <c r="I169" s="161"/>
      <c r="J169" s="160">
        <f>ROUND(I169*H169,1)</f>
        <v>0</v>
      </c>
      <c r="K169" s="162"/>
      <c r="L169" s="34"/>
      <c r="M169" s="163" t="s">
        <v>1</v>
      </c>
      <c r="N169" s="164" t="s">
        <v>39</v>
      </c>
      <c r="O169" s="59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144</v>
      </c>
      <c r="AT169" s="167" t="s">
        <v>140</v>
      </c>
      <c r="AU169" s="167" t="s">
        <v>82</v>
      </c>
      <c r="AY169" s="18" t="s">
        <v>138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8" t="s">
        <v>31</v>
      </c>
      <c r="BK169" s="168">
        <f>ROUND(I169*H169,1)</f>
        <v>0</v>
      </c>
      <c r="BL169" s="18" t="s">
        <v>144</v>
      </c>
      <c r="BM169" s="167" t="s">
        <v>173</v>
      </c>
    </row>
    <row r="170" spans="1:65" s="13" customFormat="1">
      <c r="B170" s="169"/>
      <c r="D170" s="170" t="s">
        <v>146</v>
      </c>
      <c r="E170" s="171" t="s">
        <v>1</v>
      </c>
      <c r="F170" s="172" t="s">
        <v>174</v>
      </c>
      <c r="H170" s="173">
        <v>31.34</v>
      </c>
      <c r="I170" s="174"/>
      <c r="L170" s="169"/>
      <c r="M170" s="175"/>
      <c r="N170" s="176"/>
      <c r="O170" s="176"/>
      <c r="P170" s="176"/>
      <c r="Q170" s="176"/>
      <c r="R170" s="176"/>
      <c r="S170" s="176"/>
      <c r="T170" s="177"/>
      <c r="AT170" s="171" t="s">
        <v>146</v>
      </c>
      <c r="AU170" s="171" t="s">
        <v>82</v>
      </c>
      <c r="AV170" s="13" t="s">
        <v>82</v>
      </c>
      <c r="AW170" s="13" t="s">
        <v>30</v>
      </c>
      <c r="AX170" s="13" t="s">
        <v>31</v>
      </c>
      <c r="AY170" s="171" t="s">
        <v>138</v>
      </c>
    </row>
    <row r="171" spans="1:65" s="2" customFormat="1" ht="37.9" customHeight="1">
      <c r="A171" s="33"/>
      <c r="B171" s="121"/>
      <c r="C171" s="156" t="s">
        <v>175</v>
      </c>
      <c r="D171" s="156" t="s">
        <v>140</v>
      </c>
      <c r="E171" s="157" t="s">
        <v>176</v>
      </c>
      <c r="F171" s="158" t="s">
        <v>177</v>
      </c>
      <c r="G171" s="159" t="s">
        <v>157</v>
      </c>
      <c r="H171" s="160">
        <v>94.02</v>
      </c>
      <c r="I171" s="161"/>
      <c r="J171" s="160">
        <f>ROUND(I171*H171,1)</f>
        <v>0</v>
      </c>
      <c r="K171" s="162"/>
      <c r="L171" s="34"/>
      <c r="M171" s="163" t="s">
        <v>1</v>
      </c>
      <c r="N171" s="164" t="s">
        <v>39</v>
      </c>
      <c r="O171" s="59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144</v>
      </c>
      <c r="AT171" s="167" t="s">
        <v>140</v>
      </c>
      <c r="AU171" s="167" t="s">
        <v>82</v>
      </c>
      <c r="AY171" s="18" t="s">
        <v>138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8" t="s">
        <v>31</v>
      </c>
      <c r="BK171" s="168">
        <f>ROUND(I171*H171,1)</f>
        <v>0</v>
      </c>
      <c r="BL171" s="18" t="s">
        <v>144</v>
      </c>
      <c r="BM171" s="167" t="s">
        <v>178</v>
      </c>
    </row>
    <row r="172" spans="1:65" s="13" customFormat="1">
      <c r="B172" s="169"/>
      <c r="D172" s="170" t="s">
        <v>146</v>
      </c>
      <c r="E172" s="171" t="s">
        <v>1</v>
      </c>
      <c r="F172" s="172" t="s">
        <v>179</v>
      </c>
      <c r="H172" s="173">
        <v>31.34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146</v>
      </c>
      <c r="AU172" s="171" t="s">
        <v>82</v>
      </c>
      <c r="AV172" s="13" t="s">
        <v>82</v>
      </c>
      <c r="AW172" s="13" t="s">
        <v>30</v>
      </c>
      <c r="AX172" s="13" t="s">
        <v>31</v>
      </c>
      <c r="AY172" s="171" t="s">
        <v>138</v>
      </c>
    </row>
    <row r="173" spans="1:65" s="13" customFormat="1">
      <c r="B173" s="169"/>
      <c r="D173" s="170" t="s">
        <v>146</v>
      </c>
      <c r="F173" s="172" t="s">
        <v>180</v>
      </c>
      <c r="H173" s="173">
        <v>94.02</v>
      </c>
      <c r="I173" s="174"/>
      <c r="L173" s="169"/>
      <c r="M173" s="175"/>
      <c r="N173" s="176"/>
      <c r="O173" s="176"/>
      <c r="P173" s="176"/>
      <c r="Q173" s="176"/>
      <c r="R173" s="176"/>
      <c r="S173" s="176"/>
      <c r="T173" s="177"/>
      <c r="AT173" s="171" t="s">
        <v>146</v>
      </c>
      <c r="AU173" s="171" t="s">
        <v>82</v>
      </c>
      <c r="AV173" s="13" t="s">
        <v>82</v>
      </c>
      <c r="AW173" s="13" t="s">
        <v>3</v>
      </c>
      <c r="AX173" s="13" t="s">
        <v>31</v>
      </c>
      <c r="AY173" s="171" t="s">
        <v>138</v>
      </c>
    </row>
    <row r="174" spans="1:65" s="2" customFormat="1" ht="37.9" customHeight="1">
      <c r="A174" s="33"/>
      <c r="B174" s="121"/>
      <c r="C174" s="156" t="s">
        <v>181</v>
      </c>
      <c r="D174" s="156" t="s">
        <v>140</v>
      </c>
      <c r="E174" s="157" t="s">
        <v>182</v>
      </c>
      <c r="F174" s="158" t="s">
        <v>183</v>
      </c>
      <c r="G174" s="159" t="s">
        <v>157</v>
      </c>
      <c r="H174" s="160">
        <v>31.35</v>
      </c>
      <c r="I174" s="161"/>
      <c r="J174" s="160">
        <f>ROUND(I174*H174,1)</f>
        <v>0</v>
      </c>
      <c r="K174" s="162"/>
      <c r="L174" s="34"/>
      <c r="M174" s="163" t="s">
        <v>1</v>
      </c>
      <c r="N174" s="164" t="s">
        <v>39</v>
      </c>
      <c r="O174" s="59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144</v>
      </c>
      <c r="AT174" s="167" t="s">
        <v>140</v>
      </c>
      <c r="AU174" s="167" t="s">
        <v>82</v>
      </c>
      <c r="AY174" s="18" t="s">
        <v>138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8" t="s">
        <v>31</v>
      </c>
      <c r="BK174" s="168">
        <f>ROUND(I174*H174,1)</f>
        <v>0</v>
      </c>
      <c r="BL174" s="18" t="s">
        <v>144</v>
      </c>
      <c r="BM174" s="167" t="s">
        <v>184</v>
      </c>
    </row>
    <row r="175" spans="1:65" s="2" customFormat="1" ht="37.9" customHeight="1">
      <c r="A175" s="33"/>
      <c r="B175" s="121"/>
      <c r="C175" s="156" t="s">
        <v>185</v>
      </c>
      <c r="D175" s="156" t="s">
        <v>140</v>
      </c>
      <c r="E175" s="157" t="s">
        <v>186</v>
      </c>
      <c r="F175" s="158" t="s">
        <v>187</v>
      </c>
      <c r="G175" s="159" t="s">
        <v>157</v>
      </c>
      <c r="H175" s="160">
        <v>313.5</v>
      </c>
      <c r="I175" s="161"/>
      <c r="J175" s="160">
        <f>ROUND(I175*H175,1)</f>
        <v>0</v>
      </c>
      <c r="K175" s="162"/>
      <c r="L175" s="34"/>
      <c r="M175" s="163" t="s">
        <v>1</v>
      </c>
      <c r="N175" s="164" t="s">
        <v>39</v>
      </c>
      <c r="O175" s="59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144</v>
      </c>
      <c r="AT175" s="167" t="s">
        <v>140</v>
      </c>
      <c r="AU175" s="167" t="s">
        <v>82</v>
      </c>
      <c r="AY175" s="18" t="s">
        <v>138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8" t="s">
        <v>31</v>
      </c>
      <c r="BK175" s="168">
        <f>ROUND(I175*H175,1)</f>
        <v>0</v>
      </c>
      <c r="BL175" s="18" t="s">
        <v>144</v>
      </c>
      <c r="BM175" s="167" t="s">
        <v>188</v>
      </c>
    </row>
    <row r="176" spans="1:65" s="13" customFormat="1">
      <c r="B176" s="169"/>
      <c r="D176" s="170" t="s">
        <v>146</v>
      </c>
      <c r="F176" s="172" t="s">
        <v>189</v>
      </c>
      <c r="H176" s="173">
        <v>313.5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146</v>
      </c>
      <c r="AU176" s="171" t="s">
        <v>82</v>
      </c>
      <c r="AV176" s="13" t="s">
        <v>82</v>
      </c>
      <c r="AW176" s="13" t="s">
        <v>3</v>
      </c>
      <c r="AX176" s="13" t="s">
        <v>31</v>
      </c>
      <c r="AY176" s="171" t="s">
        <v>138</v>
      </c>
    </row>
    <row r="177" spans="1:65" s="2" customFormat="1" ht="24.2" customHeight="1">
      <c r="A177" s="33"/>
      <c r="B177" s="121"/>
      <c r="C177" s="156" t="s">
        <v>190</v>
      </c>
      <c r="D177" s="156" t="s">
        <v>140</v>
      </c>
      <c r="E177" s="157" t="s">
        <v>191</v>
      </c>
      <c r="F177" s="158" t="s">
        <v>192</v>
      </c>
      <c r="G177" s="159" t="s">
        <v>157</v>
      </c>
      <c r="H177" s="160">
        <v>31.34</v>
      </c>
      <c r="I177" s="161"/>
      <c r="J177" s="160">
        <f>ROUND(I177*H177,1)</f>
        <v>0</v>
      </c>
      <c r="K177" s="162"/>
      <c r="L177" s="34"/>
      <c r="M177" s="163" t="s">
        <v>1</v>
      </c>
      <c r="N177" s="164" t="s">
        <v>39</v>
      </c>
      <c r="O177" s="59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144</v>
      </c>
      <c r="AT177" s="167" t="s">
        <v>140</v>
      </c>
      <c r="AU177" s="167" t="s">
        <v>82</v>
      </c>
      <c r="AY177" s="18" t="s">
        <v>138</v>
      </c>
      <c r="BE177" s="168">
        <f>IF(N177="základní",J177,0)</f>
        <v>0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18" t="s">
        <v>31</v>
      </c>
      <c r="BK177" s="168">
        <f>ROUND(I177*H177,1)</f>
        <v>0</v>
      </c>
      <c r="BL177" s="18" t="s">
        <v>144</v>
      </c>
      <c r="BM177" s="167" t="s">
        <v>193</v>
      </c>
    </row>
    <row r="178" spans="1:65" s="2" customFormat="1" ht="24.2" customHeight="1">
      <c r="A178" s="33"/>
      <c r="B178" s="121"/>
      <c r="C178" s="156" t="s">
        <v>194</v>
      </c>
      <c r="D178" s="156" t="s">
        <v>140</v>
      </c>
      <c r="E178" s="157" t="s">
        <v>195</v>
      </c>
      <c r="F178" s="158" t="s">
        <v>196</v>
      </c>
      <c r="G178" s="159" t="s">
        <v>197</v>
      </c>
      <c r="H178" s="160">
        <v>56.41</v>
      </c>
      <c r="I178" s="161"/>
      <c r="J178" s="160">
        <f>ROUND(I178*H178,1)</f>
        <v>0</v>
      </c>
      <c r="K178" s="162"/>
      <c r="L178" s="34"/>
      <c r="M178" s="163" t="s">
        <v>1</v>
      </c>
      <c r="N178" s="164" t="s">
        <v>39</v>
      </c>
      <c r="O178" s="59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144</v>
      </c>
      <c r="AT178" s="167" t="s">
        <v>140</v>
      </c>
      <c r="AU178" s="167" t="s">
        <v>82</v>
      </c>
      <c r="AY178" s="18" t="s">
        <v>138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8" t="s">
        <v>31</v>
      </c>
      <c r="BK178" s="168">
        <f>ROUND(I178*H178,1)</f>
        <v>0</v>
      </c>
      <c r="BL178" s="18" t="s">
        <v>144</v>
      </c>
      <c r="BM178" s="167" t="s">
        <v>198</v>
      </c>
    </row>
    <row r="179" spans="1:65" s="13" customFormat="1">
      <c r="B179" s="169"/>
      <c r="D179" s="170" t="s">
        <v>146</v>
      </c>
      <c r="F179" s="172" t="s">
        <v>199</v>
      </c>
      <c r="H179" s="173">
        <v>56.41</v>
      </c>
      <c r="I179" s="174"/>
      <c r="L179" s="169"/>
      <c r="M179" s="175"/>
      <c r="N179" s="176"/>
      <c r="O179" s="176"/>
      <c r="P179" s="176"/>
      <c r="Q179" s="176"/>
      <c r="R179" s="176"/>
      <c r="S179" s="176"/>
      <c r="T179" s="177"/>
      <c r="AT179" s="171" t="s">
        <v>146</v>
      </c>
      <c r="AU179" s="171" t="s">
        <v>82</v>
      </c>
      <c r="AV179" s="13" t="s">
        <v>82</v>
      </c>
      <c r="AW179" s="13" t="s">
        <v>3</v>
      </c>
      <c r="AX179" s="13" t="s">
        <v>31</v>
      </c>
      <c r="AY179" s="171" t="s">
        <v>138</v>
      </c>
    </row>
    <row r="180" spans="1:65" s="2" customFormat="1" ht="16.5" customHeight="1">
      <c r="A180" s="33"/>
      <c r="B180" s="121"/>
      <c r="C180" s="156" t="s">
        <v>200</v>
      </c>
      <c r="D180" s="156" t="s">
        <v>140</v>
      </c>
      <c r="E180" s="157" t="s">
        <v>201</v>
      </c>
      <c r="F180" s="158" t="s">
        <v>202</v>
      </c>
      <c r="G180" s="159" t="s">
        <v>157</v>
      </c>
      <c r="H180" s="160">
        <v>31.34</v>
      </c>
      <c r="I180" s="161"/>
      <c r="J180" s="160">
        <f>ROUND(I180*H180,1)</f>
        <v>0</v>
      </c>
      <c r="K180" s="162"/>
      <c r="L180" s="34"/>
      <c r="M180" s="163" t="s">
        <v>1</v>
      </c>
      <c r="N180" s="164" t="s">
        <v>39</v>
      </c>
      <c r="O180" s="59"/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7" t="s">
        <v>144</v>
      </c>
      <c r="AT180" s="167" t="s">
        <v>140</v>
      </c>
      <c r="AU180" s="167" t="s">
        <v>82</v>
      </c>
      <c r="AY180" s="18" t="s">
        <v>138</v>
      </c>
      <c r="BE180" s="168">
        <f>IF(N180="základní",J180,0)</f>
        <v>0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8" t="s">
        <v>31</v>
      </c>
      <c r="BK180" s="168">
        <f>ROUND(I180*H180,1)</f>
        <v>0</v>
      </c>
      <c r="BL180" s="18" t="s">
        <v>144</v>
      </c>
      <c r="BM180" s="167" t="s">
        <v>203</v>
      </c>
    </row>
    <row r="181" spans="1:65" s="2" customFormat="1" ht="24.2" customHeight="1">
      <c r="A181" s="33"/>
      <c r="B181" s="121"/>
      <c r="C181" s="156" t="s">
        <v>204</v>
      </c>
      <c r="D181" s="156" t="s">
        <v>140</v>
      </c>
      <c r="E181" s="157" t="s">
        <v>205</v>
      </c>
      <c r="F181" s="158" t="s">
        <v>206</v>
      </c>
      <c r="G181" s="159" t="s">
        <v>157</v>
      </c>
      <c r="H181" s="160">
        <v>15.67</v>
      </c>
      <c r="I181" s="161"/>
      <c r="J181" s="160">
        <f>ROUND(I181*H181,1)</f>
        <v>0</v>
      </c>
      <c r="K181" s="162"/>
      <c r="L181" s="34"/>
      <c r="M181" s="163" t="s">
        <v>1</v>
      </c>
      <c r="N181" s="164" t="s">
        <v>39</v>
      </c>
      <c r="O181" s="59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7" t="s">
        <v>144</v>
      </c>
      <c r="AT181" s="167" t="s">
        <v>140</v>
      </c>
      <c r="AU181" s="167" t="s">
        <v>82</v>
      </c>
      <c r="AY181" s="18" t="s">
        <v>138</v>
      </c>
      <c r="BE181" s="168">
        <f>IF(N181="základní",J181,0)</f>
        <v>0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8" t="s">
        <v>31</v>
      </c>
      <c r="BK181" s="168">
        <f>ROUND(I181*H181,1)</f>
        <v>0</v>
      </c>
      <c r="BL181" s="18" t="s">
        <v>144</v>
      </c>
      <c r="BM181" s="167" t="s">
        <v>207</v>
      </c>
    </row>
    <row r="182" spans="1:65" s="13" customFormat="1">
      <c r="B182" s="169"/>
      <c r="D182" s="170" t="s">
        <v>146</v>
      </c>
      <c r="E182" s="171" t="s">
        <v>1</v>
      </c>
      <c r="F182" s="172" t="s">
        <v>208</v>
      </c>
      <c r="H182" s="173">
        <v>15.67</v>
      </c>
      <c r="I182" s="174"/>
      <c r="L182" s="169"/>
      <c r="M182" s="175"/>
      <c r="N182" s="176"/>
      <c r="O182" s="176"/>
      <c r="P182" s="176"/>
      <c r="Q182" s="176"/>
      <c r="R182" s="176"/>
      <c r="S182" s="176"/>
      <c r="T182" s="177"/>
      <c r="AT182" s="171" t="s">
        <v>146</v>
      </c>
      <c r="AU182" s="171" t="s">
        <v>82</v>
      </c>
      <c r="AV182" s="13" t="s">
        <v>82</v>
      </c>
      <c r="AW182" s="13" t="s">
        <v>30</v>
      </c>
      <c r="AX182" s="13" t="s">
        <v>31</v>
      </c>
      <c r="AY182" s="171" t="s">
        <v>138</v>
      </c>
    </row>
    <row r="183" spans="1:65" s="2" customFormat="1" ht="16.5" customHeight="1">
      <c r="A183" s="33"/>
      <c r="B183" s="121"/>
      <c r="C183" s="201" t="s">
        <v>14</v>
      </c>
      <c r="D183" s="201" t="s">
        <v>209</v>
      </c>
      <c r="E183" s="202" t="s">
        <v>210</v>
      </c>
      <c r="F183" s="203" t="s">
        <v>211</v>
      </c>
      <c r="G183" s="204" t="s">
        <v>197</v>
      </c>
      <c r="H183" s="205">
        <v>28.21</v>
      </c>
      <c r="I183" s="206"/>
      <c r="J183" s="205">
        <f>ROUND(I183*H183,1)</f>
        <v>0</v>
      </c>
      <c r="K183" s="207"/>
      <c r="L183" s="208"/>
      <c r="M183" s="209" t="s">
        <v>1</v>
      </c>
      <c r="N183" s="210" t="s">
        <v>39</v>
      </c>
      <c r="O183" s="59"/>
      <c r="P183" s="165">
        <f>O183*H183</f>
        <v>0</v>
      </c>
      <c r="Q183" s="165">
        <v>1</v>
      </c>
      <c r="R183" s="165">
        <f>Q183*H183</f>
        <v>28.21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190</v>
      </c>
      <c r="AT183" s="167" t="s">
        <v>209</v>
      </c>
      <c r="AU183" s="167" t="s">
        <v>82</v>
      </c>
      <c r="AY183" s="18" t="s">
        <v>138</v>
      </c>
      <c r="BE183" s="168">
        <f>IF(N183="základní",J183,0)</f>
        <v>0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8" t="s">
        <v>31</v>
      </c>
      <c r="BK183" s="168">
        <f>ROUND(I183*H183,1)</f>
        <v>0</v>
      </c>
      <c r="BL183" s="18" t="s">
        <v>144</v>
      </c>
      <c r="BM183" s="167" t="s">
        <v>212</v>
      </c>
    </row>
    <row r="184" spans="1:65" s="13" customFormat="1">
      <c r="B184" s="169"/>
      <c r="D184" s="170" t="s">
        <v>146</v>
      </c>
      <c r="F184" s="172" t="s">
        <v>213</v>
      </c>
      <c r="H184" s="173">
        <v>28.21</v>
      </c>
      <c r="I184" s="174"/>
      <c r="L184" s="169"/>
      <c r="M184" s="175"/>
      <c r="N184" s="176"/>
      <c r="O184" s="176"/>
      <c r="P184" s="176"/>
      <c r="Q184" s="176"/>
      <c r="R184" s="176"/>
      <c r="S184" s="176"/>
      <c r="T184" s="177"/>
      <c r="AT184" s="171" t="s">
        <v>146</v>
      </c>
      <c r="AU184" s="171" t="s">
        <v>82</v>
      </c>
      <c r="AV184" s="13" t="s">
        <v>82</v>
      </c>
      <c r="AW184" s="13" t="s">
        <v>3</v>
      </c>
      <c r="AX184" s="13" t="s">
        <v>31</v>
      </c>
      <c r="AY184" s="171" t="s">
        <v>138</v>
      </c>
    </row>
    <row r="185" spans="1:65" s="2" customFormat="1" ht="24.2" customHeight="1">
      <c r="A185" s="33"/>
      <c r="B185" s="121"/>
      <c r="C185" s="156" t="s">
        <v>214</v>
      </c>
      <c r="D185" s="156" t="s">
        <v>140</v>
      </c>
      <c r="E185" s="157" t="s">
        <v>215</v>
      </c>
      <c r="F185" s="158" t="s">
        <v>216</v>
      </c>
      <c r="G185" s="159" t="s">
        <v>157</v>
      </c>
      <c r="H185" s="160">
        <v>5</v>
      </c>
      <c r="I185" s="161"/>
      <c r="J185" s="160">
        <f>ROUND(I185*H185,1)</f>
        <v>0</v>
      </c>
      <c r="K185" s="162"/>
      <c r="L185" s="34"/>
      <c r="M185" s="163" t="s">
        <v>1</v>
      </c>
      <c r="N185" s="164" t="s">
        <v>39</v>
      </c>
      <c r="O185" s="59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144</v>
      </c>
      <c r="AT185" s="167" t="s">
        <v>140</v>
      </c>
      <c r="AU185" s="167" t="s">
        <v>82</v>
      </c>
      <c r="AY185" s="18" t="s">
        <v>138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8" t="s">
        <v>31</v>
      </c>
      <c r="BK185" s="168">
        <f>ROUND(I185*H185,1)</f>
        <v>0</v>
      </c>
      <c r="BL185" s="18" t="s">
        <v>144</v>
      </c>
      <c r="BM185" s="167" t="s">
        <v>217</v>
      </c>
    </row>
    <row r="186" spans="1:65" s="15" customFormat="1">
      <c r="B186" s="186"/>
      <c r="D186" s="170" t="s">
        <v>146</v>
      </c>
      <c r="E186" s="187" t="s">
        <v>1</v>
      </c>
      <c r="F186" s="188" t="s">
        <v>218</v>
      </c>
      <c r="H186" s="187" t="s">
        <v>1</v>
      </c>
      <c r="I186" s="189"/>
      <c r="L186" s="186"/>
      <c r="M186" s="190"/>
      <c r="N186" s="191"/>
      <c r="O186" s="191"/>
      <c r="P186" s="191"/>
      <c r="Q186" s="191"/>
      <c r="R186" s="191"/>
      <c r="S186" s="191"/>
      <c r="T186" s="192"/>
      <c r="AT186" s="187" t="s">
        <v>146</v>
      </c>
      <c r="AU186" s="187" t="s">
        <v>82</v>
      </c>
      <c r="AV186" s="15" t="s">
        <v>31</v>
      </c>
      <c r="AW186" s="15" t="s">
        <v>30</v>
      </c>
      <c r="AX186" s="15" t="s">
        <v>74</v>
      </c>
      <c r="AY186" s="187" t="s">
        <v>138</v>
      </c>
    </row>
    <row r="187" spans="1:65" s="13" customFormat="1">
      <c r="B187" s="169"/>
      <c r="D187" s="170" t="s">
        <v>146</v>
      </c>
      <c r="E187" s="171" t="s">
        <v>1</v>
      </c>
      <c r="F187" s="172" t="s">
        <v>219</v>
      </c>
      <c r="H187" s="173">
        <v>0.84</v>
      </c>
      <c r="I187" s="174"/>
      <c r="L187" s="169"/>
      <c r="M187" s="175"/>
      <c r="N187" s="176"/>
      <c r="O187" s="176"/>
      <c r="P187" s="176"/>
      <c r="Q187" s="176"/>
      <c r="R187" s="176"/>
      <c r="S187" s="176"/>
      <c r="T187" s="177"/>
      <c r="AT187" s="171" t="s">
        <v>146</v>
      </c>
      <c r="AU187" s="171" t="s">
        <v>82</v>
      </c>
      <c r="AV187" s="13" t="s">
        <v>82</v>
      </c>
      <c r="AW187" s="13" t="s">
        <v>30</v>
      </c>
      <c r="AX187" s="13" t="s">
        <v>74</v>
      </c>
      <c r="AY187" s="171" t="s">
        <v>138</v>
      </c>
    </row>
    <row r="188" spans="1:65" s="13" customFormat="1">
      <c r="B188" s="169"/>
      <c r="D188" s="170" t="s">
        <v>146</v>
      </c>
      <c r="E188" s="171" t="s">
        <v>1</v>
      </c>
      <c r="F188" s="172" t="s">
        <v>220</v>
      </c>
      <c r="H188" s="173">
        <v>0.98</v>
      </c>
      <c r="I188" s="174"/>
      <c r="L188" s="169"/>
      <c r="M188" s="175"/>
      <c r="N188" s="176"/>
      <c r="O188" s="176"/>
      <c r="P188" s="176"/>
      <c r="Q188" s="176"/>
      <c r="R188" s="176"/>
      <c r="S188" s="176"/>
      <c r="T188" s="177"/>
      <c r="AT188" s="171" t="s">
        <v>146</v>
      </c>
      <c r="AU188" s="171" t="s">
        <v>82</v>
      </c>
      <c r="AV188" s="13" t="s">
        <v>82</v>
      </c>
      <c r="AW188" s="13" t="s">
        <v>30</v>
      </c>
      <c r="AX188" s="13" t="s">
        <v>74</v>
      </c>
      <c r="AY188" s="171" t="s">
        <v>138</v>
      </c>
    </row>
    <row r="189" spans="1:65" s="13" customFormat="1">
      <c r="B189" s="169"/>
      <c r="D189" s="170" t="s">
        <v>146</v>
      </c>
      <c r="E189" s="171" t="s">
        <v>1</v>
      </c>
      <c r="F189" s="172" t="s">
        <v>221</v>
      </c>
      <c r="H189" s="173">
        <v>0.25</v>
      </c>
      <c r="I189" s="174"/>
      <c r="L189" s="169"/>
      <c r="M189" s="175"/>
      <c r="N189" s="176"/>
      <c r="O189" s="176"/>
      <c r="P189" s="176"/>
      <c r="Q189" s="176"/>
      <c r="R189" s="176"/>
      <c r="S189" s="176"/>
      <c r="T189" s="177"/>
      <c r="AT189" s="171" t="s">
        <v>146</v>
      </c>
      <c r="AU189" s="171" t="s">
        <v>82</v>
      </c>
      <c r="AV189" s="13" t="s">
        <v>82</v>
      </c>
      <c r="AW189" s="13" t="s">
        <v>30</v>
      </c>
      <c r="AX189" s="13" t="s">
        <v>74</v>
      </c>
      <c r="AY189" s="171" t="s">
        <v>138</v>
      </c>
    </row>
    <row r="190" spans="1:65" s="13" customFormat="1">
      <c r="B190" s="169"/>
      <c r="D190" s="170" t="s">
        <v>146</v>
      </c>
      <c r="E190" s="171" t="s">
        <v>1</v>
      </c>
      <c r="F190" s="172" t="s">
        <v>222</v>
      </c>
      <c r="H190" s="173">
        <v>0.57999999999999996</v>
      </c>
      <c r="I190" s="174"/>
      <c r="L190" s="169"/>
      <c r="M190" s="175"/>
      <c r="N190" s="176"/>
      <c r="O190" s="176"/>
      <c r="P190" s="176"/>
      <c r="Q190" s="176"/>
      <c r="R190" s="176"/>
      <c r="S190" s="176"/>
      <c r="T190" s="177"/>
      <c r="AT190" s="171" t="s">
        <v>146</v>
      </c>
      <c r="AU190" s="171" t="s">
        <v>82</v>
      </c>
      <c r="AV190" s="13" t="s">
        <v>82</v>
      </c>
      <c r="AW190" s="13" t="s">
        <v>30</v>
      </c>
      <c r="AX190" s="13" t="s">
        <v>74</v>
      </c>
      <c r="AY190" s="171" t="s">
        <v>138</v>
      </c>
    </row>
    <row r="191" spans="1:65" s="13" customFormat="1">
      <c r="B191" s="169"/>
      <c r="D191" s="170" t="s">
        <v>146</v>
      </c>
      <c r="E191" s="171" t="s">
        <v>1</v>
      </c>
      <c r="F191" s="172" t="s">
        <v>223</v>
      </c>
      <c r="H191" s="173">
        <v>1.04</v>
      </c>
      <c r="I191" s="174"/>
      <c r="L191" s="169"/>
      <c r="M191" s="175"/>
      <c r="N191" s="176"/>
      <c r="O191" s="176"/>
      <c r="P191" s="176"/>
      <c r="Q191" s="176"/>
      <c r="R191" s="176"/>
      <c r="S191" s="176"/>
      <c r="T191" s="177"/>
      <c r="AT191" s="171" t="s">
        <v>146</v>
      </c>
      <c r="AU191" s="171" t="s">
        <v>82</v>
      </c>
      <c r="AV191" s="13" t="s">
        <v>82</v>
      </c>
      <c r="AW191" s="13" t="s">
        <v>30</v>
      </c>
      <c r="AX191" s="13" t="s">
        <v>74</v>
      </c>
      <c r="AY191" s="171" t="s">
        <v>138</v>
      </c>
    </row>
    <row r="192" spans="1:65" s="16" customFormat="1">
      <c r="B192" s="193"/>
      <c r="D192" s="170" t="s">
        <v>146</v>
      </c>
      <c r="E192" s="194" t="s">
        <v>1</v>
      </c>
      <c r="F192" s="195" t="s">
        <v>165</v>
      </c>
      <c r="H192" s="196">
        <v>3.69</v>
      </c>
      <c r="I192" s="197"/>
      <c r="L192" s="193"/>
      <c r="M192" s="198"/>
      <c r="N192" s="199"/>
      <c r="O192" s="199"/>
      <c r="P192" s="199"/>
      <c r="Q192" s="199"/>
      <c r="R192" s="199"/>
      <c r="S192" s="199"/>
      <c r="T192" s="200"/>
      <c r="AT192" s="194" t="s">
        <v>146</v>
      </c>
      <c r="AU192" s="194" t="s">
        <v>82</v>
      </c>
      <c r="AV192" s="16" t="s">
        <v>154</v>
      </c>
      <c r="AW192" s="16" t="s">
        <v>30</v>
      </c>
      <c r="AX192" s="16" t="s">
        <v>74</v>
      </c>
      <c r="AY192" s="194" t="s">
        <v>138</v>
      </c>
    </row>
    <row r="193" spans="1:65" s="15" customFormat="1">
      <c r="B193" s="186"/>
      <c r="D193" s="170" t="s">
        <v>146</v>
      </c>
      <c r="E193" s="187" t="s">
        <v>1</v>
      </c>
      <c r="F193" s="188" t="s">
        <v>224</v>
      </c>
      <c r="H193" s="187" t="s">
        <v>1</v>
      </c>
      <c r="I193" s="189"/>
      <c r="L193" s="186"/>
      <c r="M193" s="190"/>
      <c r="N193" s="191"/>
      <c r="O193" s="191"/>
      <c r="P193" s="191"/>
      <c r="Q193" s="191"/>
      <c r="R193" s="191"/>
      <c r="S193" s="191"/>
      <c r="T193" s="192"/>
      <c r="AT193" s="187" t="s">
        <v>146</v>
      </c>
      <c r="AU193" s="187" t="s">
        <v>82</v>
      </c>
      <c r="AV193" s="15" t="s">
        <v>31</v>
      </c>
      <c r="AW193" s="15" t="s">
        <v>30</v>
      </c>
      <c r="AX193" s="15" t="s">
        <v>74</v>
      </c>
      <c r="AY193" s="187" t="s">
        <v>138</v>
      </c>
    </row>
    <row r="194" spans="1:65" s="13" customFormat="1">
      <c r="B194" s="169"/>
      <c r="D194" s="170" t="s">
        <v>146</v>
      </c>
      <c r="E194" s="171" t="s">
        <v>1</v>
      </c>
      <c r="F194" s="172" t="s">
        <v>225</v>
      </c>
      <c r="H194" s="173">
        <v>0.3</v>
      </c>
      <c r="I194" s="174"/>
      <c r="L194" s="169"/>
      <c r="M194" s="175"/>
      <c r="N194" s="176"/>
      <c r="O194" s="176"/>
      <c r="P194" s="176"/>
      <c r="Q194" s="176"/>
      <c r="R194" s="176"/>
      <c r="S194" s="176"/>
      <c r="T194" s="177"/>
      <c r="AT194" s="171" t="s">
        <v>146</v>
      </c>
      <c r="AU194" s="171" t="s">
        <v>82</v>
      </c>
      <c r="AV194" s="13" t="s">
        <v>82</v>
      </c>
      <c r="AW194" s="13" t="s">
        <v>30</v>
      </c>
      <c r="AX194" s="13" t="s">
        <v>74</v>
      </c>
      <c r="AY194" s="171" t="s">
        <v>138</v>
      </c>
    </row>
    <row r="195" spans="1:65" s="13" customFormat="1">
      <c r="B195" s="169"/>
      <c r="D195" s="170" t="s">
        <v>146</v>
      </c>
      <c r="E195" s="171" t="s">
        <v>1</v>
      </c>
      <c r="F195" s="172" t="s">
        <v>226</v>
      </c>
      <c r="H195" s="173">
        <v>0.37</v>
      </c>
      <c r="I195" s="174"/>
      <c r="L195" s="169"/>
      <c r="M195" s="175"/>
      <c r="N195" s="176"/>
      <c r="O195" s="176"/>
      <c r="P195" s="176"/>
      <c r="Q195" s="176"/>
      <c r="R195" s="176"/>
      <c r="S195" s="176"/>
      <c r="T195" s="177"/>
      <c r="AT195" s="171" t="s">
        <v>146</v>
      </c>
      <c r="AU195" s="171" t="s">
        <v>82</v>
      </c>
      <c r="AV195" s="13" t="s">
        <v>82</v>
      </c>
      <c r="AW195" s="13" t="s">
        <v>30</v>
      </c>
      <c r="AX195" s="13" t="s">
        <v>74</v>
      </c>
      <c r="AY195" s="171" t="s">
        <v>138</v>
      </c>
    </row>
    <row r="196" spans="1:65" s="13" customFormat="1">
      <c r="B196" s="169"/>
      <c r="D196" s="170" t="s">
        <v>146</v>
      </c>
      <c r="E196" s="171" t="s">
        <v>1</v>
      </c>
      <c r="F196" s="172" t="s">
        <v>227</v>
      </c>
      <c r="H196" s="173">
        <v>0.64</v>
      </c>
      <c r="I196" s="174"/>
      <c r="L196" s="169"/>
      <c r="M196" s="175"/>
      <c r="N196" s="176"/>
      <c r="O196" s="176"/>
      <c r="P196" s="176"/>
      <c r="Q196" s="176"/>
      <c r="R196" s="176"/>
      <c r="S196" s="176"/>
      <c r="T196" s="177"/>
      <c r="AT196" s="171" t="s">
        <v>146</v>
      </c>
      <c r="AU196" s="171" t="s">
        <v>82</v>
      </c>
      <c r="AV196" s="13" t="s">
        <v>82</v>
      </c>
      <c r="AW196" s="13" t="s">
        <v>30</v>
      </c>
      <c r="AX196" s="13" t="s">
        <v>74</v>
      </c>
      <c r="AY196" s="171" t="s">
        <v>138</v>
      </c>
    </row>
    <row r="197" spans="1:65" s="16" customFormat="1">
      <c r="B197" s="193"/>
      <c r="D197" s="170" t="s">
        <v>146</v>
      </c>
      <c r="E197" s="194" t="s">
        <v>1</v>
      </c>
      <c r="F197" s="195" t="s">
        <v>170</v>
      </c>
      <c r="H197" s="196">
        <v>1.31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146</v>
      </c>
      <c r="AU197" s="194" t="s">
        <v>82</v>
      </c>
      <c r="AV197" s="16" t="s">
        <v>154</v>
      </c>
      <c r="AW197" s="16" t="s">
        <v>30</v>
      </c>
      <c r="AX197" s="16" t="s">
        <v>74</v>
      </c>
      <c r="AY197" s="194" t="s">
        <v>138</v>
      </c>
    </row>
    <row r="198" spans="1:65" s="14" customFormat="1">
      <c r="B198" s="178"/>
      <c r="D198" s="170" t="s">
        <v>146</v>
      </c>
      <c r="E198" s="179" t="s">
        <v>1</v>
      </c>
      <c r="F198" s="180" t="s">
        <v>153</v>
      </c>
      <c r="H198" s="181">
        <v>5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146</v>
      </c>
      <c r="AU198" s="179" t="s">
        <v>82</v>
      </c>
      <c r="AV198" s="14" t="s">
        <v>144</v>
      </c>
      <c r="AW198" s="14" t="s">
        <v>30</v>
      </c>
      <c r="AX198" s="14" t="s">
        <v>31</v>
      </c>
      <c r="AY198" s="179" t="s">
        <v>138</v>
      </c>
    </row>
    <row r="199" spans="1:65" s="2" customFormat="1" ht="16.5" customHeight="1">
      <c r="A199" s="33"/>
      <c r="B199" s="121"/>
      <c r="C199" s="201" t="s">
        <v>228</v>
      </c>
      <c r="D199" s="201" t="s">
        <v>209</v>
      </c>
      <c r="E199" s="202" t="s">
        <v>229</v>
      </c>
      <c r="F199" s="203" t="s">
        <v>230</v>
      </c>
      <c r="G199" s="204" t="s">
        <v>197</v>
      </c>
      <c r="H199" s="205">
        <v>10</v>
      </c>
      <c r="I199" s="206"/>
      <c r="J199" s="205">
        <f>ROUND(I199*H199,1)</f>
        <v>0</v>
      </c>
      <c r="K199" s="207"/>
      <c r="L199" s="208"/>
      <c r="M199" s="209" t="s">
        <v>1</v>
      </c>
      <c r="N199" s="210" t="s">
        <v>39</v>
      </c>
      <c r="O199" s="59"/>
      <c r="P199" s="165">
        <f>O199*H199</f>
        <v>0</v>
      </c>
      <c r="Q199" s="165">
        <v>1</v>
      </c>
      <c r="R199" s="165">
        <f>Q199*H199</f>
        <v>10</v>
      </c>
      <c r="S199" s="165">
        <v>0</v>
      </c>
      <c r="T199" s="166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7" t="s">
        <v>190</v>
      </c>
      <c r="AT199" s="167" t="s">
        <v>209</v>
      </c>
      <c r="AU199" s="167" t="s">
        <v>82</v>
      </c>
      <c r="AY199" s="18" t="s">
        <v>138</v>
      </c>
      <c r="BE199" s="168">
        <f>IF(N199="základní",J199,0)</f>
        <v>0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18" t="s">
        <v>31</v>
      </c>
      <c r="BK199" s="168">
        <f>ROUND(I199*H199,1)</f>
        <v>0</v>
      </c>
      <c r="BL199" s="18" t="s">
        <v>144</v>
      </c>
      <c r="BM199" s="167" t="s">
        <v>231</v>
      </c>
    </row>
    <row r="200" spans="1:65" s="13" customFormat="1">
      <c r="B200" s="169"/>
      <c r="D200" s="170" t="s">
        <v>146</v>
      </c>
      <c r="F200" s="172" t="s">
        <v>232</v>
      </c>
      <c r="H200" s="173">
        <v>10</v>
      </c>
      <c r="I200" s="174"/>
      <c r="L200" s="169"/>
      <c r="M200" s="175"/>
      <c r="N200" s="176"/>
      <c r="O200" s="176"/>
      <c r="P200" s="176"/>
      <c r="Q200" s="176"/>
      <c r="R200" s="176"/>
      <c r="S200" s="176"/>
      <c r="T200" s="177"/>
      <c r="AT200" s="171" t="s">
        <v>146</v>
      </c>
      <c r="AU200" s="171" t="s">
        <v>82</v>
      </c>
      <c r="AV200" s="13" t="s">
        <v>82</v>
      </c>
      <c r="AW200" s="13" t="s">
        <v>3</v>
      </c>
      <c r="AX200" s="13" t="s">
        <v>31</v>
      </c>
      <c r="AY200" s="171" t="s">
        <v>138</v>
      </c>
    </row>
    <row r="201" spans="1:65" s="12" customFormat="1" ht="22.9" customHeight="1">
      <c r="B201" s="143"/>
      <c r="D201" s="144" t="s">
        <v>73</v>
      </c>
      <c r="E201" s="154" t="s">
        <v>82</v>
      </c>
      <c r="F201" s="154" t="s">
        <v>233</v>
      </c>
      <c r="I201" s="146"/>
      <c r="J201" s="155">
        <f>BK201</f>
        <v>0</v>
      </c>
      <c r="L201" s="143"/>
      <c r="M201" s="148"/>
      <c r="N201" s="149"/>
      <c r="O201" s="149"/>
      <c r="P201" s="150">
        <f>SUM(P202:P220)</f>
        <v>0</v>
      </c>
      <c r="Q201" s="149"/>
      <c r="R201" s="150">
        <f>SUM(R202:R220)</f>
        <v>5.48</v>
      </c>
      <c r="S201" s="149"/>
      <c r="T201" s="151">
        <f>SUM(T202:T220)</f>
        <v>0</v>
      </c>
      <c r="AR201" s="144" t="s">
        <v>31</v>
      </c>
      <c r="AT201" s="152" t="s">
        <v>73</v>
      </c>
      <c r="AU201" s="152" t="s">
        <v>31</v>
      </c>
      <c r="AY201" s="144" t="s">
        <v>138</v>
      </c>
      <c r="BK201" s="153">
        <f>SUM(BK202:BK220)</f>
        <v>0</v>
      </c>
    </row>
    <row r="202" spans="1:65" s="2" customFormat="1" ht="16.5" customHeight="1">
      <c r="A202" s="33"/>
      <c r="B202" s="121"/>
      <c r="C202" s="156" t="s">
        <v>8</v>
      </c>
      <c r="D202" s="156" t="s">
        <v>140</v>
      </c>
      <c r="E202" s="157" t="s">
        <v>234</v>
      </c>
      <c r="F202" s="158" t="s">
        <v>235</v>
      </c>
      <c r="G202" s="159" t="s">
        <v>236</v>
      </c>
      <c r="H202" s="160">
        <v>272.54000000000002</v>
      </c>
      <c r="I202" s="161"/>
      <c r="J202" s="160">
        <f>ROUND(I202*H202,1)</f>
        <v>0</v>
      </c>
      <c r="K202" s="162"/>
      <c r="L202" s="34"/>
      <c r="M202" s="163" t="s">
        <v>1</v>
      </c>
      <c r="N202" s="164" t="s">
        <v>39</v>
      </c>
      <c r="O202" s="59"/>
      <c r="P202" s="165">
        <f>O202*H202</f>
        <v>0</v>
      </c>
      <c r="Q202" s="165">
        <v>0</v>
      </c>
      <c r="R202" s="165">
        <f>Q202*H202</f>
        <v>0</v>
      </c>
      <c r="S202" s="165">
        <v>0</v>
      </c>
      <c r="T202" s="16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7" t="s">
        <v>144</v>
      </c>
      <c r="AT202" s="167" t="s">
        <v>140</v>
      </c>
      <c r="AU202" s="167" t="s">
        <v>82</v>
      </c>
      <c r="AY202" s="18" t="s">
        <v>138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8" t="s">
        <v>31</v>
      </c>
      <c r="BK202" s="168">
        <f>ROUND(I202*H202,1)</f>
        <v>0</v>
      </c>
      <c r="BL202" s="18" t="s">
        <v>144</v>
      </c>
      <c r="BM202" s="167" t="s">
        <v>237</v>
      </c>
    </row>
    <row r="203" spans="1:65" s="15" customFormat="1">
      <c r="B203" s="186"/>
      <c r="D203" s="170" t="s">
        <v>146</v>
      </c>
      <c r="E203" s="187" t="s">
        <v>1</v>
      </c>
      <c r="F203" s="188" t="s">
        <v>238</v>
      </c>
      <c r="H203" s="187" t="s">
        <v>1</v>
      </c>
      <c r="I203" s="189"/>
      <c r="L203" s="186"/>
      <c r="M203" s="190"/>
      <c r="N203" s="191"/>
      <c r="O203" s="191"/>
      <c r="P203" s="191"/>
      <c r="Q203" s="191"/>
      <c r="R203" s="191"/>
      <c r="S203" s="191"/>
      <c r="T203" s="192"/>
      <c r="AT203" s="187" t="s">
        <v>146</v>
      </c>
      <c r="AU203" s="187" t="s">
        <v>82</v>
      </c>
      <c r="AV203" s="15" t="s">
        <v>31</v>
      </c>
      <c r="AW203" s="15" t="s">
        <v>30</v>
      </c>
      <c r="AX203" s="15" t="s">
        <v>74</v>
      </c>
      <c r="AY203" s="187" t="s">
        <v>138</v>
      </c>
    </row>
    <row r="204" spans="1:65" s="15" customFormat="1">
      <c r="B204" s="186"/>
      <c r="D204" s="170" t="s">
        <v>146</v>
      </c>
      <c r="E204" s="187" t="s">
        <v>1</v>
      </c>
      <c r="F204" s="188" t="s">
        <v>159</v>
      </c>
      <c r="H204" s="187" t="s">
        <v>1</v>
      </c>
      <c r="I204" s="189"/>
      <c r="L204" s="186"/>
      <c r="M204" s="190"/>
      <c r="N204" s="191"/>
      <c r="O204" s="191"/>
      <c r="P204" s="191"/>
      <c r="Q204" s="191"/>
      <c r="R204" s="191"/>
      <c r="S204" s="191"/>
      <c r="T204" s="192"/>
      <c r="AT204" s="187" t="s">
        <v>146</v>
      </c>
      <c r="AU204" s="187" t="s">
        <v>82</v>
      </c>
      <c r="AV204" s="15" t="s">
        <v>31</v>
      </c>
      <c r="AW204" s="15" t="s">
        <v>30</v>
      </c>
      <c r="AX204" s="15" t="s">
        <v>74</v>
      </c>
      <c r="AY204" s="187" t="s">
        <v>138</v>
      </c>
    </row>
    <row r="205" spans="1:65" s="13" customFormat="1">
      <c r="B205" s="169"/>
      <c r="D205" s="170" t="s">
        <v>146</v>
      </c>
      <c r="E205" s="171" t="s">
        <v>1</v>
      </c>
      <c r="F205" s="172" t="s">
        <v>239</v>
      </c>
      <c r="H205" s="173">
        <v>23.44</v>
      </c>
      <c r="I205" s="174"/>
      <c r="L205" s="169"/>
      <c r="M205" s="175"/>
      <c r="N205" s="176"/>
      <c r="O205" s="176"/>
      <c r="P205" s="176"/>
      <c r="Q205" s="176"/>
      <c r="R205" s="176"/>
      <c r="S205" s="176"/>
      <c r="T205" s="177"/>
      <c r="AT205" s="171" t="s">
        <v>146</v>
      </c>
      <c r="AU205" s="171" t="s">
        <v>82</v>
      </c>
      <c r="AV205" s="13" t="s">
        <v>82</v>
      </c>
      <c r="AW205" s="13" t="s">
        <v>30</v>
      </c>
      <c r="AX205" s="13" t="s">
        <v>74</v>
      </c>
      <c r="AY205" s="171" t="s">
        <v>138</v>
      </c>
    </row>
    <row r="206" spans="1:65" s="13" customFormat="1">
      <c r="B206" s="169"/>
      <c r="D206" s="170" t="s">
        <v>146</v>
      </c>
      <c r="E206" s="171" t="s">
        <v>1</v>
      </c>
      <c r="F206" s="172" t="s">
        <v>240</v>
      </c>
      <c r="H206" s="173">
        <v>27.33</v>
      </c>
      <c r="I206" s="174"/>
      <c r="L206" s="169"/>
      <c r="M206" s="175"/>
      <c r="N206" s="176"/>
      <c r="O206" s="176"/>
      <c r="P206" s="176"/>
      <c r="Q206" s="176"/>
      <c r="R206" s="176"/>
      <c r="S206" s="176"/>
      <c r="T206" s="177"/>
      <c r="AT206" s="171" t="s">
        <v>146</v>
      </c>
      <c r="AU206" s="171" t="s">
        <v>82</v>
      </c>
      <c r="AV206" s="13" t="s">
        <v>82</v>
      </c>
      <c r="AW206" s="13" t="s">
        <v>30</v>
      </c>
      <c r="AX206" s="13" t="s">
        <v>74</v>
      </c>
      <c r="AY206" s="171" t="s">
        <v>138</v>
      </c>
    </row>
    <row r="207" spans="1:65" s="13" customFormat="1">
      <c r="B207" s="169"/>
      <c r="D207" s="170" t="s">
        <v>146</v>
      </c>
      <c r="E207" s="171" t="s">
        <v>1</v>
      </c>
      <c r="F207" s="172" t="s">
        <v>241</v>
      </c>
      <c r="H207" s="173">
        <v>6.89</v>
      </c>
      <c r="I207" s="174"/>
      <c r="L207" s="169"/>
      <c r="M207" s="175"/>
      <c r="N207" s="176"/>
      <c r="O207" s="176"/>
      <c r="P207" s="176"/>
      <c r="Q207" s="176"/>
      <c r="R207" s="176"/>
      <c r="S207" s="176"/>
      <c r="T207" s="177"/>
      <c r="AT207" s="171" t="s">
        <v>146</v>
      </c>
      <c r="AU207" s="171" t="s">
        <v>82</v>
      </c>
      <c r="AV207" s="13" t="s">
        <v>82</v>
      </c>
      <c r="AW207" s="13" t="s">
        <v>30</v>
      </c>
      <c r="AX207" s="13" t="s">
        <v>74</v>
      </c>
      <c r="AY207" s="171" t="s">
        <v>138</v>
      </c>
    </row>
    <row r="208" spans="1:65" s="13" customFormat="1">
      <c r="B208" s="169"/>
      <c r="D208" s="170" t="s">
        <v>146</v>
      </c>
      <c r="E208" s="171" t="s">
        <v>1</v>
      </c>
      <c r="F208" s="172" t="s">
        <v>242</v>
      </c>
      <c r="H208" s="173">
        <v>16</v>
      </c>
      <c r="I208" s="174"/>
      <c r="L208" s="169"/>
      <c r="M208" s="175"/>
      <c r="N208" s="176"/>
      <c r="O208" s="176"/>
      <c r="P208" s="176"/>
      <c r="Q208" s="176"/>
      <c r="R208" s="176"/>
      <c r="S208" s="176"/>
      <c r="T208" s="177"/>
      <c r="AT208" s="171" t="s">
        <v>146</v>
      </c>
      <c r="AU208" s="171" t="s">
        <v>82</v>
      </c>
      <c r="AV208" s="13" t="s">
        <v>82</v>
      </c>
      <c r="AW208" s="13" t="s">
        <v>30</v>
      </c>
      <c r="AX208" s="13" t="s">
        <v>74</v>
      </c>
      <c r="AY208" s="171" t="s">
        <v>138</v>
      </c>
    </row>
    <row r="209" spans="1:65" s="13" customFormat="1">
      <c r="B209" s="169"/>
      <c r="D209" s="170" t="s">
        <v>146</v>
      </c>
      <c r="E209" s="171" t="s">
        <v>1</v>
      </c>
      <c r="F209" s="172" t="s">
        <v>243</v>
      </c>
      <c r="H209" s="173">
        <v>26.22</v>
      </c>
      <c r="I209" s="174"/>
      <c r="L209" s="169"/>
      <c r="M209" s="175"/>
      <c r="N209" s="176"/>
      <c r="O209" s="176"/>
      <c r="P209" s="176"/>
      <c r="Q209" s="176"/>
      <c r="R209" s="176"/>
      <c r="S209" s="176"/>
      <c r="T209" s="177"/>
      <c r="AT209" s="171" t="s">
        <v>146</v>
      </c>
      <c r="AU209" s="171" t="s">
        <v>82</v>
      </c>
      <c r="AV209" s="13" t="s">
        <v>82</v>
      </c>
      <c r="AW209" s="13" t="s">
        <v>30</v>
      </c>
      <c r="AX209" s="13" t="s">
        <v>74</v>
      </c>
      <c r="AY209" s="171" t="s">
        <v>138</v>
      </c>
    </row>
    <row r="210" spans="1:65" s="16" customFormat="1">
      <c r="B210" s="193"/>
      <c r="D210" s="170" t="s">
        <v>146</v>
      </c>
      <c r="E210" s="194" t="s">
        <v>1</v>
      </c>
      <c r="F210" s="195" t="s">
        <v>165</v>
      </c>
      <c r="H210" s="196">
        <v>99.88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146</v>
      </c>
      <c r="AU210" s="194" t="s">
        <v>82</v>
      </c>
      <c r="AV210" s="16" t="s">
        <v>154</v>
      </c>
      <c r="AW210" s="16" t="s">
        <v>30</v>
      </c>
      <c r="AX210" s="16" t="s">
        <v>74</v>
      </c>
      <c r="AY210" s="194" t="s">
        <v>138</v>
      </c>
    </row>
    <row r="211" spans="1:65" s="15" customFormat="1">
      <c r="B211" s="186"/>
      <c r="D211" s="170" t="s">
        <v>146</v>
      </c>
      <c r="E211" s="187" t="s">
        <v>1</v>
      </c>
      <c r="F211" s="188" t="s">
        <v>166</v>
      </c>
      <c r="H211" s="187" t="s">
        <v>1</v>
      </c>
      <c r="I211" s="189"/>
      <c r="L211" s="186"/>
      <c r="M211" s="190"/>
      <c r="N211" s="191"/>
      <c r="O211" s="191"/>
      <c r="P211" s="191"/>
      <c r="Q211" s="191"/>
      <c r="R211" s="191"/>
      <c r="S211" s="191"/>
      <c r="T211" s="192"/>
      <c r="AT211" s="187" t="s">
        <v>146</v>
      </c>
      <c r="AU211" s="187" t="s">
        <v>82</v>
      </c>
      <c r="AV211" s="15" t="s">
        <v>31</v>
      </c>
      <c r="AW211" s="15" t="s">
        <v>30</v>
      </c>
      <c r="AX211" s="15" t="s">
        <v>74</v>
      </c>
      <c r="AY211" s="187" t="s">
        <v>138</v>
      </c>
    </row>
    <row r="212" spans="1:65" s="13" customFormat="1">
      <c r="B212" s="169"/>
      <c r="D212" s="170" t="s">
        <v>146</v>
      </c>
      <c r="E212" s="171" t="s">
        <v>1</v>
      </c>
      <c r="F212" s="172" t="s">
        <v>244</v>
      </c>
      <c r="H212" s="173">
        <v>8.33</v>
      </c>
      <c r="I212" s="174"/>
      <c r="L212" s="169"/>
      <c r="M212" s="175"/>
      <c r="N212" s="176"/>
      <c r="O212" s="176"/>
      <c r="P212" s="176"/>
      <c r="Q212" s="176"/>
      <c r="R212" s="176"/>
      <c r="S212" s="176"/>
      <c r="T212" s="177"/>
      <c r="AT212" s="171" t="s">
        <v>146</v>
      </c>
      <c r="AU212" s="171" t="s">
        <v>82</v>
      </c>
      <c r="AV212" s="13" t="s">
        <v>82</v>
      </c>
      <c r="AW212" s="13" t="s">
        <v>30</v>
      </c>
      <c r="AX212" s="13" t="s">
        <v>74</v>
      </c>
      <c r="AY212" s="171" t="s">
        <v>138</v>
      </c>
    </row>
    <row r="213" spans="1:65" s="13" customFormat="1">
      <c r="B213" s="169"/>
      <c r="D213" s="170" t="s">
        <v>146</v>
      </c>
      <c r="E213" s="171" t="s">
        <v>1</v>
      </c>
      <c r="F213" s="172" t="s">
        <v>245</v>
      </c>
      <c r="H213" s="173">
        <v>10.28</v>
      </c>
      <c r="I213" s="174"/>
      <c r="L213" s="169"/>
      <c r="M213" s="175"/>
      <c r="N213" s="176"/>
      <c r="O213" s="176"/>
      <c r="P213" s="176"/>
      <c r="Q213" s="176"/>
      <c r="R213" s="176"/>
      <c r="S213" s="176"/>
      <c r="T213" s="177"/>
      <c r="AT213" s="171" t="s">
        <v>146</v>
      </c>
      <c r="AU213" s="171" t="s">
        <v>82</v>
      </c>
      <c r="AV213" s="13" t="s">
        <v>82</v>
      </c>
      <c r="AW213" s="13" t="s">
        <v>30</v>
      </c>
      <c r="AX213" s="13" t="s">
        <v>74</v>
      </c>
      <c r="AY213" s="171" t="s">
        <v>138</v>
      </c>
    </row>
    <row r="214" spans="1:65" s="13" customFormat="1">
      <c r="B214" s="169"/>
      <c r="D214" s="170" t="s">
        <v>146</v>
      </c>
      <c r="E214" s="171" t="s">
        <v>1</v>
      </c>
      <c r="F214" s="172" t="s">
        <v>246</v>
      </c>
      <c r="H214" s="173">
        <v>17.78</v>
      </c>
      <c r="I214" s="174"/>
      <c r="L214" s="169"/>
      <c r="M214" s="175"/>
      <c r="N214" s="176"/>
      <c r="O214" s="176"/>
      <c r="P214" s="176"/>
      <c r="Q214" s="176"/>
      <c r="R214" s="176"/>
      <c r="S214" s="176"/>
      <c r="T214" s="177"/>
      <c r="AT214" s="171" t="s">
        <v>146</v>
      </c>
      <c r="AU214" s="171" t="s">
        <v>82</v>
      </c>
      <c r="AV214" s="13" t="s">
        <v>82</v>
      </c>
      <c r="AW214" s="13" t="s">
        <v>30</v>
      </c>
      <c r="AX214" s="13" t="s">
        <v>74</v>
      </c>
      <c r="AY214" s="171" t="s">
        <v>138</v>
      </c>
    </row>
    <row r="215" spans="1:65" s="16" customFormat="1">
      <c r="B215" s="193"/>
      <c r="D215" s="170" t="s">
        <v>146</v>
      </c>
      <c r="E215" s="194" t="s">
        <v>1</v>
      </c>
      <c r="F215" s="195" t="s">
        <v>170</v>
      </c>
      <c r="H215" s="196">
        <v>36.39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146</v>
      </c>
      <c r="AU215" s="194" t="s">
        <v>82</v>
      </c>
      <c r="AV215" s="16" t="s">
        <v>154</v>
      </c>
      <c r="AW215" s="16" t="s">
        <v>30</v>
      </c>
      <c r="AX215" s="16" t="s">
        <v>74</v>
      </c>
      <c r="AY215" s="194" t="s">
        <v>138</v>
      </c>
    </row>
    <row r="216" spans="1:65" s="13" customFormat="1">
      <c r="B216" s="169"/>
      <c r="D216" s="170" t="s">
        <v>146</v>
      </c>
      <c r="E216" s="171" t="s">
        <v>1</v>
      </c>
      <c r="F216" s="172" t="s">
        <v>247</v>
      </c>
      <c r="H216" s="173">
        <v>136.27000000000001</v>
      </c>
      <c r="I216" s="174"/>
      <c r="L216" s="169"/>
      <c r="M216" s="175"/>
      <c r="N216" s="176"/>
      <c r="O216" s="176"/>
      <c r="P216" s="176"/>
      <c r="Q216" s="176"/>
      <c r="R216" s="176"/>
      <c r="S216" s="176"/>
      <c r="T216" s="177"/>
      <c r="AT216" s="171" t="s">
        <v>146</v>
      </c>
      <c r="AU216" s="171" t="s">
        <v>82</v>
      </c>
      <c r="AV216" s="13" t="s">
        <v>82</v>
      </c>
      <c r="AW216" s="13" t="s">
        <v>30</v>
      </c>
      <c r="AX216" s="13" t="s">
        <v>74</v>
      </c>
      <c r="AY216" s="171" t="s">
        <v>138</v>
      </c>
    </row>
    <row r="217" spans="1:65" s="14" customFormat="1">
      <c r="B217" s="178"/>
      <c r="D217" s="170" t="s">
        <v>146</v>
      </c>
      <c r="E217" s="179" t="s">
        <v>1</v>
      </c>
      <c r="F217" s="180" t="s">
        <v>153</v>
      </c>
      <c r="H217" s="181">
        <v>272.54000000000002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146</v>
      </c>
      <c r="AU217" s="179" t="s">
        <v>82</v>
      </c>
      <c r="AV217" s="14" t="s">
        <v>144</v>
      </c>
      <c r="AW217" s="14" t="s">
        <v>30</v>
      </c>
      <c r="AX217" s="14" t="s">
        <v>31</v>
      </c>
      <c r="AY217" s="179" t="s">
        <v>138</v>
      </c>
    </row>
    <row r="218" spans="1:65" s="2" customFormat="1" ht="16.5" customHeight="1">
      <c r="A218" s="33"/>
      <c r="B218" s="121"/>
      <c r="C218" s="201" t="s">
        <v>248</v>
      </c>
      <c r="D218" s="201" t="s">
        <v>209</v>
      </c>
      <c r="E218" s="202" t="s">
        <v>249</v>
      </c>
      <c r="F218" s="203" t="s">
        <v>250</v>
      </c>
      <c r="G218" s="204" t="s">
        <v>236</v>
      </c>
      <c r="H218" s="205">
        <v>137</v>
      </c>
      <c r="I218" s="206"/>
      <c r="J218" s="205">
        <f>ROUND(I218*H218,1)</f>
        <v>0</v>
      </c>
      <c r="K218" s="207"/>
      <c r="L218" s="208"/>
      <c r="M218" s="209" t="s">
        <v>1</v>
      </c>
      <c r="N218" s="210" t="s">
        <v>39</v>
      </c>
      <c r="O218" s="59"/>
      <c r="P218" s="165">
        <f>O218*H218</f>
        <v>0</v>
      </c>
      <c r="Q218" s="165">
        <v>0.04</v>
      </c>
      <c r="R218" s="165">
        <f>Q218*H218</f>
        <v>5.48</v>
      </c>
      <c r="S218" s="165">
        <v>0</v>
      </c>
      <c r="T218" s="16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190</v>
      </c>
      <c r="AT218" s="167" t="s">
        <v>209</v>
      </c>
      <c r="AU218" s="167" t="s">
        <v>82</v>
      </c>
      <c r="AY218" s="18" t="s">
        <v>138</v>
      </c>
      <c r="BE218" s="168">
        <f>IF(N218="základní",J218,0)</f>
        <v>0</v>
      </c>
      <c r="BF218" s="168">
        <f>IF(N218="snížená",J218,0)</f>
        <v>0</v>
      </c>
      <c r="BG218" s="168">
        <f>IF(N218="zákl. přenesená",J218,0)</f>
        <v>0</v>
      </c>
      <c r="BH218" s="168">
        <f>IF(N218="sníž. přenesená",J218,0)</f>
        <v>0</v>
      </c>
      <c r="BI218" s="168">
        <f>IF(N218="nulová",J218,0)</f>
        <v>0</v>
      </c>
      <c r="BJ218" s="18" t="s">
        <v>31</v>
      </c>
      <c r="BK218" s="168">
        <f>ROUND(I218*H218,1)</f>
        <v>0</v>
      </c>
      <c r="BL218" s="18" t="s">
        <v>144</v>
      </c>
      <c r="BM218" s="167" t="s">
        <v>251</v>
      </c>
    </row>
    <row r="219" spans="1:65" s="13" customFormat="1">
      <c r="B219" s="169"/>
      <c r="D219" s="170" t="s">
        <v>146</v>
      </c>
      <c r="E219" s="171" t="s">
        <v>1</v>
      </c>
      <c r="F219" s="172" t="s">
        <v>252</v>
      </c>
      <c r="H219" s="173">
        <v>137</v>
      </c>
      <c r="I219" s="174"/>
      <c r="L219" s="169"/>
      <c r="M219" s="175"/>
      <c r="N219" s="176"/>
      <c r="O219" s="176"/>
      <c r="P219" s="176"/>
      <c r="Q219" s="176"/>
      <c r="R219" s="176"/>
      <c r="S219" s="176"/>
      <c r="T219" s="177"/>
      <c r="AT219" s="171" t="s">
        <v>146</v>
      </c>
      <c r="AU219" s="171" t="s">
        <v>82</v>
      </c>
      <c r="AV219" s="13" t="s">
        <v>82</v>
      </c>
      <c r="AW219" s="13" t="s">
        <v>30</v>
      </c>
      <c r="AX219" s="13" t="s">
        <v>31</v>
      </c>
      <c r="AY219" s="171" t="s">
        <v>138</v>
      </c>
    </row>
    <row r="220" spans="1:65" s="2" customFormat="1" ht="16.5" customHeight="1">
      <c r="A220" s="33"/>
      <c r="B220" s="121"/>
      <c r="C220" s="156" t="s">
        <v>253</v>
      </c>
      <c r="D220" s="156" t="s">
        <v>140</v>
      </c>
      <c r="E220" s="157" t="s">
        <v>254</v>
      </c>
      <c r="F220" s="158" t="s">
        <v>255</v>
      </c>
      <c r="G220" s="159" t="s">
        <v>236</v>
      </c>
      <c r="H220" s="160">
        <v>137</v>
      </c>
      <c r="I220" s="161"/>
      <c r="J220" s="160">
        <f>ROUND(I220*H220,1)</f>
        <v>0</v>
      </c>
      <c r="K220" s="162"/>
      <c r="L220" s="34"/>
      <c r="M220" s="163" t="s">
        <v>1</v>
      </c>
      <c r="N220" s="164" t="s">
        <v>39</v>
      </c>
      <c r="O220" s="59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144</v>
      </c>
      <c r="AT220" s="167" t="s">
        <v>140</v>
      </c>
      <c r="AU220" s="167" t="s">
        <v>82</v>
      </c>
      <c r="AY220" s="18" t="s">
        <v>138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8" t="s">
        <v>31</v>
      </c>
      <c r="BK220" s="168">
        <f>ROUND(I220*H220,1)</f>
        <v>0</v>
      </c>
      <c r="BL220" s="18" t="s">
        <v>144</v>
      </c>
      <c r="BM220" s="167" t="s">
        <v>256</v>
      </c>
    </row>
    <row r="221" spans="1:65" s="12" customFormat="1" ht="22.9" customHeight="1">
      <c r="B221" s="143"/>
      <c r="D221" s="144" t="s">
        <v>73</v>
      </c>
      <c r="E221" s="154" t="s">
        <v>154</v>
      </c>
      <c r="F221" s="154" t="s">
        <v>257</v>
      </c>
      <c r="I221" s="146"/>
      <c r="J221" s="155">
        <f>BK221</f>
        <v>0</v>
      </c>
      <c r="L221" s="143"/>
      <c r="M221" s="148"/>
      <c r="N221" s="149"/>
      <c r="O221" s="149"/>
      <c r="P221" s="150">
        <f>SUM(P222:P227)</f>
        <v>0</v>
      </c>
      <c r="Q221" s="149"/>
      <c r="R221" s="150">
        <f>SUM(R222:R227)</f>
        <v>0.65979199999999993</v>
      </c>
      <c r="S221" s="149"/>
      <c r="T221" s="151">
        <f>SUM(T222:T227)</f>
        <v>0</v>
      </c>
      <c r="AR221" s="144" t="s">
        <v>31</v>
      </c>
      <c r="AT221" s="152" t="s">
        <v>73</v>
      </c>
      <c r="AU221" s="152" t="s">
        <v>31</v>
      </c>
      <c r="AY221" s="144" t="s">
        <v>138</v>
      </c>
      <c r="BK221" s="153">
        <f>SUM(BK222:BK227)</f>
        <v>0</v>
      </c>
    </row>
    <row r="222" spans="1:65" s="2" customFormat="1" ht="24.2" customHeight="1">
      <c r="A222" s="33"/>
      <c r="B222" s="121"/>
      <c r="C222" s="156" t="s">
        <v>258</v>
      </c>
      <c r="D222" s="156" t="s">
        <v>140</v>
      </c>
      <c r="E222" s="157" t="s">
        <v>259</v>
      </c>
      <c r="F222" s="158" t="s">
        <v>260</v>
      </c>
      <c r="G222" s="159" t="s">
        <v>143</v>
      </c>
      <c r="H222" s="160">
        <v>13.76</v>
      </c>
      <c r="I222" s="161"/>
      <c r="J222" s="160">
        <f>ROUND(I222*H222,1)</f>
        <v>0</v>
      </c>
      <c r="K222" s="162"/>
      <c r="L222" s="34"/>
      <c r="M222" s="163" t="s">
        <v>1</v>
      </c>
      <c r="N222" s="164" t="s">
        <v>39</v>
      </c>
      <c r="O222" s="59"/>
      <c r="P222" s="165">
        <f>O222*H222</f>
        <v>0</v>
      </c>
      <c r="Q222" s="165">
        <v>4.795E-2</v>
      </c>
      <c r="R222" s="165">
        <f>Q222*H222</f>
        <v>0.65979199999999993</v>
      </c>
      <c r="S222" s="165">
        <v>0</v>
      </c>
      <c r="T222" s="16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7" t="s">
        <v>144</v>
      </c>
      <c r="AT222" s="167" t="s">
        <v>140</v>
      </c>
      <c r="AU222" s="167" t="s">
        <v>82</v>
      </c>
      <c r="AY222" s="18" t="s">
        <v>138</v>
      </c>
      <c r="BE222" s="168">
        <f>IF(N222="základní",J222,0)</f>
        <v>0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18" t="s">
        <v>31</v>
      </c>
      <c r="BK222" s="168">
        <f>ROUND(I222*H222,1)</f>
        <v>0</v>
      </c>
      <c r="BL222" s="18" t="s">
        <v>144</v>
      </c>
      <c r="BM222" s="167" t="s">
        <v>261</v>
      </c>
    </row>
    <row r="223" spans="1:65" s="15" customFormat="1">
      <c r="B223" s="186"/>
      <c r="D223" s="170" t="s">
        <v>146</v>
      </c>
      <c r="E223" s="187" t="s">
        <v>1</v>
      </c>
      <c r="F223" s="188" t="s">
        <v>262</v>
      </c>
      <c r="H223" s="187" t="s">
        <v>1</v>
      </c>
      <c r="I223" s="189"/>
      <c r="L223" s="186"/>
      <c r="M223" s="190"/>
      <c r="N223" s="191"/>
      <c r="O223" s="191"/>
      <c r="P223" s="191"/>
      <c r="Q223" s="191"/>
      <c r="R223" s="191"/>
      <c r="S223" s="191"/>
      <c r="T223" s="192"/>
      <c r="AT223" s="187" t="s">
        <v>146</v>
      </c>
      <c r="AU223" s="187" t="s">
        <v>82</v>
      </c>
      <c r="AV223" s="15" t="s">
        <v>31</v>
      </c>
      <c r="AW223" s="15" t="s">
        <v>30</v>
      </c>
      <c r="AX223" s="15" t="s">
        <v>74</v>
      </c>
      <c r="AY223" s="187" t="s">
        <v>138</v>
      </c>
    </row>
    <row r="224" spans="1:65" s="13" customFormat="1">
      <c r="B224" s="169"/>
      <c r="D224" s="170" t="s">
        <v>146</v>
      </c>
      <c r="E224" s="171" t="s">
        <v>1</v>
      </c>
      <c r="F224" s="172" t="s">
        <v>263</v>
      </c>
      <c r="H224" s="173">
        <v>3.15</v>
      </c>
      <c r="I224" s="174"/>
      <c r="L224" s="169"/>
      <c r="M224" s="175"/>
      <c r="N224" s="176"/>
      <c r="O224" s="176"/>
      <c r="P224" s="176"/>
      <c r="Q224" s="176"/>
      <c r="R224" s="176"/>
      <c r="S224" s="176"/>
      <c r="T224" s="177"/>
      <c r="AT224" s="171" t="s">
        <v>146</v>
      </c>
      <c r="AU224" s="171" t="s">
        <v>82</v>
      </c>
      <c r="AV224" s="13" t="s">
        <v>82</v>
      </c>
      <c r="AW224" s="13" t="s">
        <v>30</v>
      </c>
      <c r="AX224" s="13" t="s">
        <v>74</v>
      </c>
      <c r="AY224" s="171" t="s">
        <v>138</v>
      </c>
    </row>
    <row r="225" spans="1:65" s="13" customFormat="1">
      <c r="B225" s="169"/>
      <c r="D225" s="170" t="s">
        <v>146</v>
      </c>
      <c r="E225" s="171" t="s">
        <v>1</v>
      </c>
      <c r="F225" s="172" t="s">
        <v>264</v>
      </c>
      <c r="H225" s="173">
        <v>3.89</v>
      </c>
      <c r="I225" s="174"/>
      <c r="L225" s="169"/>
      <c r="M225" s="175"/>
      <c r="N225" s="176"/>
      <c r="O225" s="176"/>
      <c r="P225" s="176"/>
      <c r="Q225" s="176"/>
      <c r="R225" s="176"/>
      <c r="S225" s="176"/>
      <c r="T225" s="177"/>
      <c r="AT225" s="171" t="s">
        <v>146</v>
      </c>
      <c r="AU225" s="171" t="s">
        <v>82</v>
      </c>
      <c r="AV225" s="13" t="s">
        <v>82</v>
      </c>
      <c r="AW225" s="13" t="s">
        <v>30</v>
      </c>
      <c r="AX225" s="13" t="s">
        <v>74</v>
      </c>
      <c r="AY225" s="171" t="s">
        <v>138</v>
      </c>
    </row>
    <row r="226" spans="1:65" s="13" customFormat="1">
      <c r="B226" s="169"/>
      <c r="D226" s="170" t="s">
        <v>146</v>
      </c>
      <c r="E226" s="171" t="s">
        <v>1</v>
      </c>
      <c r="F226" s="172" t="s">
        <v>265</v>
      </c>
      <c r="H226" s="173">
        <v>6.72</v>
      </c>
      <c r="I226" s="174"/>
      <c r="L226" s="169"/>
      <c r="M226" s="175"/>
      <c r="N226" s="176"/>
      <c r="O226" s="176"/>
      <c r="P226" s="176"/>
      <c r="Q226" s="176"/>
      <c r="R226" s="176"/>
      <c r="S226" s="176"/>
      <c r="T226" s="177"/>
      <c r="AT226" s="171" t="s">
        <v>146</v>
      </c>
      <c r="AU226" s="171" t="s">
        <v>82</v>
      </c>
      <c r="AV226" s="13" t="s">
        <v>82</v>
      </c>
      <c r="AW226" s="13" t="s">
        <v>30</v>
      </c>
      <c r="AX226" s="13" t="s">
        <v>74</v>
      </c>
      <c r="AY226" s="171" t="s">
        <v>138</v>
      </c>
    </row>
    <row r="227" spans="1:65" s="14" customFormat="1">
      <c r="B227" s="178"/>
      <c r="D227" s="170" t="s">
        <v>146</v>
      </c>
      <c r="E227" s="179" t="s">
        <v>1</v>
      </c>
      <c r="F227" s="180" t="s">
        <v>153</v>
      </c>
      <c r="H227" s="181">
        <v>13.76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146</v>
      </c>
      <c r="AU227" s="179" t="s">
        <v>82</v>
      </c>
      <c r="AV227" s="14" t="s">
        <v>144</v>
      </c>
      <c r="AW227" s="14" t="s">
        <v>30</v>
      </c>
      <c r="AX227" s="14" t="s">
        <v>31</v>
      </c>
      <c r="AY227" s="179" t="s">
        <v>138</v>
      </c>
    </row>
    <row r="228" spans="1:65" s="12" customFormat="1" ht="22.9" customHeight="1">
      <c r="B228" s="143"/>
      <c r="D228" s="144" t="s">
        <v>73</v>
      </c>
      <c r="E228" s="154" t="s">
        <v>175</v>
      </c>
      <c r="F228" s="154" t="s">
        <v>266</v>
      </c>
      <c r="I228" s="146"/>
      <c r="J228" s="155">
        <f>BK228</f>
        <v>0</v>
      </c>
      <c r="L228" s="143"/>
      <c r="M228" s="148"/>
      <c r="N228" s="149"/>
      <c r="O228" s="149"/>
      <c r="P228" s="150">
        <f>SUM(P229:P236)</f>
        <v>0</v>
      </c>
      <c r="Q228" s="149"/>
      <c r="R228" s="150">
        <f>SUM(R229:R236)</f>
        <v>7.1631850000000004</v>
      </c>
      <c r="S228" s="149"/>
      <c r="T228" s="151">
        <f>SUM(T229:T236)</f>
        <v>0</v>
      </c>
      <c r="AR228" s="144" t="s">
        <v>31</v>
      </c>
      <c r="AT228" s="152" t="s">
        <v>73</v>
      </c>
      <c r="AU228" s="152" t="s">
        <v>31</v>
      </c>
      <c r="AY228" s="144" t="s">
        <v>138</v>
      </c>
      <c r="BK228" s="153">
        <f>SUM(BK229:BK236)</f>
        <v>0</v>
      </c>
    </row>
    <row r="229" spans="1:65" s="2" customFormat="1" ht="24.2" customHeight="1">
      <c r="A229" s="33"/>
      <c r="B229" s="121"/>
      <c r="C229" s="156" t="s">
        <v>267</v>
      </c>
      <c r="D229" s="156" t="s">
        <v>140</v>
      </c>
      <c r="E229" s="157" t="s">
        <v>268</v>
      </c>
      <c r="F229" s="158" t="s">
        <v>269</v>
      </c>
      <c r="G229" s="159" t="s">
        <v>143</v>
      </c>
      <c r="H229" s="160">
        <v>16.75</v>
      </c>
      <c r="I229" s="161"/>
      <c r="J229" s="160">
        <f>ROUND(I229*H229,1)</f>
        <v>0</v>
      </c>
      <c r="K229" s="162"/>
      <c r="L229" s="34"/>
      <c r="M229" s="163" t="s">
        <v>1</v>
      </c>
      <c r="N229" s="164" t="s">
        <v>39</v>
      </c>
      <c r="O229" s="59"/>
      <c r="P229" s="165">
        <f>O229*H229</f>
        <v>0</v>
      </c>
      <c r="Q229" s="165">
        <v>8.9219999999999994E-2</v>
      </c>
      <c r="R229" s="165">
        <f>Q229*H229</f>
        <v>1.494435</v>
      </c>
      <c r="S229" s="165">
        <v>0</v>
      </c>
      <c r="T229" s="166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7" t="s">
        <v>144</v>
      </c>
      <c r="AT229" s="167" t="s">
        <v>140</v>
      </c>
      <c r="AU229" s="167" t="s">
        <v>82</v>
      </c>
      <c r="AY229" s="18" t="s">
        <v>138</v>
      </c>
      <c r="BE229" s="168">
        <f>IF(N229="základní",J229,0)</f>
        <v>0</v>
      </c>
      <c r="BF229" s="168">
        <f>IF(N229="snížená",J229,0)</f>
        <v>0</v>
      </c>
      <c r="BG229" s="168">
        <f>IF(N229="zákl. přenesená",J229,0)</f>
        <v>0</v>
      </c>
      <c r="BH229" s="168">
        <f>IF(N229="sníž. přenesená",J229,0)</f>
        <v>0</v>
      </c>
      <c r="BI229" s="168">
        <f>IF(N229="nulová",J229,0)</f>
        <v>0</v>
      </c>
      <c r="BJ229" s="18" t="s">
        <v>31</v>
      </c>
      <c r="BK229" s="168">
        <f>ROUND(I229*H229,1)</f>
        <v>0</v>
      </c>
      <c r="BL229" s="18" t="s">
        <v>144</v>
      </c>
      <c r="BM229" s="167" t="s">
        <v>270</v>
      </c>
    </row>
    <row r="230" spans="1:65" s="13" customFormat="1">
      <c r="B230" s="169"/>
      <c r="D230" s="170" t="s">
        <v>146</v>
      </c>
      <c r="E230" s="171" t="s">
        <v>1</v>
      </c>
      <c r="F230" s="172" t="s">
        <v>151</v>
      </c>
      <c r="H230" s="173">
        <v>7.5</v>
      </c>
      <c r="I230" s="174"/>
      <c r="L230" s="169"/>
      <c r="M230" s="175"/>
      <c r="N230" s="176"/>
      <c r="O230" s="176"/>
      <c r="P230" s="176"/>
      <c r="Q230" s="176"/>
      <c r="R230" s="176"/>
      <c r="S230" s="176"/>
      <c r="T230" s="177"/>
      <c r="AT230" s="171" t="s">
        <v>146</v>
      </c>
      <c r="AU230" s="171" t="s">
        <v>82</v>
      </c>
      <c r="AV230" s="13" t="s">
        <v>82</v>
      </c>
      <c r="AW230" s="13" t="s">
        <v>30</v>
      </c>
      <c r="AX230" s="13" t="s">
        <v>74</v>
      </c>
      <c r="AY230" s="171" t="s">
        <v>138</v>
      </c>
    </row>
    <row r="231" spans="1:65" s="13" customFormat="1">
      <c r="B231" s="169"/>
      <c r="D231" s="170" t="s">
        <v>146</v>
      </c>
      <c r="E231" s="171" t="s">
        <v>1</v>
      </c>
      <c r="F231" s="172" t="s">
        <v>152</v>
      </c>
      <c r="H231" s="173">
        <v>9.25</v>
      </c>
      <c r="I231" s="174"/>
      <c r="L231" s="169"/>
      <c r="M231" s="175"/>
      <c r="N231" s="176"/>
      <c r="O231" s="176"/>
      <c r="P231" s="176"/>
      <c r="Q231" s="176"/>
      <c r="R231" s="176"/>
      <c r="S231" s="176"/>
      <c r="T231" s="177"/>
      <c r="AT231" s="171" t="s">
        <v>146</v>
      </c>
      <c r="AU231" s="171" t="s">
        <v>82</v>
      </c>
      <c r="AV231" s="13" t="s">
        <v>82</v>
      </c>
      <c r="AW231" s="13" t="s">
        <v>30</v>
      </c>
      <c r="AX231" s="13" t="s">
        <v>74</v>
      </c>
      <c r="AY231" s="171" t="s">
        <v>138</v>
      </c>
    </row>
    <row r="232" spans="1:65" s="14" customFormat="1">
      <c r="B232" s="178"/>
      <c r="D232" s="170" t="s">
        <v>146</v>
      </c>
      <c r="E232" s="179" t="s">
        <v>1</v>
      </c>
      <c r="F232" s="180" t="s">
        <v>153</v>
      </c>
      <c r="H232" s="181">
        <v>16.75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146</v>
      </c>
      <c r="AU232" s="179" t="s">
        <v>82</v>
      </c>
      <c r="AV232" s="14" t="s">
        <v>144</v>
      </c>
      <c r="AW232" s="14" t="s">
        <v>30</v>
      </c>
      <c r="AX232" s="14" t="s">
        <v>31</v>
      </c>
      <c r="AY232" s="179" t="s">
        <v>138</v>
      </c>
    </row>
    <row r="233" spans="1:65" s="2" customFormat="1" ht="16.5" customHeight="1">
      <c r="A233" s="33"/>
      <c r="B233" s="121"/>
      <c r="C233" s="201" t="s">
        <v>271</v>
      </c>
      <c r="D233" s="201" t="s">
        <v>209</v>
      </c>
      <c r="E233" s="202" t="s">
        <v>272</v>
      </c>
      <c r="F233" s="203" t="s">
        <v>273</v>
      </c>
      <c r="G233" s="204" t="s">
        <v>143</v>
      </c>
      <c r="H233" s="205">
        <v>16.75</v>
      </c>
      <c r="I233" s="206"/>
      <c r="J233" s="205">
        <f>ROUND(I233*H233,1)</f>
        <v>0</v>
      </c>
      <c r="K233" s="207"/>
      <c r="L233" s="208"/>
      <c r="M233" s="209" t="s">
        <v>1</v>
      </c>
      <c r="N233" s="210" t="s">
        <v>39</v>
      </c>
      <c r="O233" s="59"/>
      <c r="P233" s="165">
        <f>O233*H233</f>
        <v>0</v>
      </c>
      <c r="Q233" s="165">
        <v>0.113</v>
      </c>
      <c r="R233" s="165">
        <f>Q233*H233</f>
        <v>1.8927500000000002</v>
      </c>
      <c r="S233" s="165">
        <v>0</v>
      </c>
      <c r="T233" s="16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7" t="s">
        <v>190</v>
      </c>
      <c r="AT233" s="167" t="s">
        <v>209</v>
      </c>
      <c r="AU233" s="167" t="s">
        <v>82</v>
      </c>
      <c r="AY233" s="18" t="s">
        <v>138</v>
      </c>
      <c r="BE233" s="168">
        <f>IF(N233="základní",J233,0)</f>
        <v>0</v>
      </c>
      <c r="BF233" s="168">
        <f>IF(N233="snížená",J233,0)</f>
        <v>0</v>
      </c>
      <c r="BG233" s="168">
        <f>IF(N233="zákl. přenesená",J233,0)</f>
        <v>0</v>
      </c>
      <c r="BH233" s="168">
        <f>IF(N233="sníž. přenesená",J233,0)</f>
        <v>0</v>
      </c>
      <c r="BI233" s="168">
        <f>IF(N233="nulová",J233,0)</f>
        <v>0</v>
      </c>
      <c r="BJ233" s="18" t="s">
        <v>31</v>
      </c>
      <c r="BK233" s="168">
        <f>ROUND(I233*H233,1)</f>
        <v>0</v>
      </c>
      <c r="BL233" s="18" t="s">
        <v>144</v>
      </c>
      <c r="BM233" s="167" t="s">
        <v>274</v>
      </c>
    </row>
    <row r="234" spans="1:65" s="2" customFormat="1" ht="24.2" customHeight="1">
      <c r="A234" s="33"/>
      <c r="B234" s="121"/>
      <c r="C234" s="156" t="s">
        <v>7</v>
      </c>
      <c r="D234" s="156" t="s">
        <v>140</v>
      </c>
      <c r="E234" s="157" t="s">
        <v>275</v>
      </c>
      <c r="F234" s="158" t="s">
        <v>276</v>
      </c>
      <c r="G234" s="159" t="s">
        <v>143</v>
      </c>
      <c r="H234" s="160">
        <v>16</v>
      </c>
      <c r="I234" s="161"/>
      <c r="J234" s="160">
        <f>ROUND(I234*H234,1)</f>
        <v>0</v>
      </c>
      <c r="K234" s="162"/>
      <c r="L234" s="34"/>
      <c r="M234" s="163" t="s">
        <v>1</v>
      </c>
      <c r="N234" s="164" t="s">
        <v>39</v>
      </c>
      <c r="O234" s="59"/>
      <c r="P234" s="165">
        <f>O234*H234</f>
        <v>0</v>
      </c>
      <c r="Q234" s="165">
        <v>0.10100000000000001</v>
      </c>
      <c r="R234" s="165">
        <f>Q234*H234</f>
        <v>1.6160000000000001</v>
      </c>
      <c r="S234" s="165">
        <v>0</v>
      </c>
      <c r="T234" s="166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7" t="s">
        <v>144</v>
      </c>
      <c r="AT234" s="167" t="s">
        <v>140</v>
      </c>
      <c r="AU234" s="167" t="s">
        <v>82</v>
      </c>
      <c r="AY234" s="18" t="s">
        <v>138</v>
      </c>
      <c r="BE234" s="168">
        <f>IF(N234="základní",J234,0)</f>
        <v>0</v>
      </c>
      <c r="BF234" s="168">
        <f>IF(N234="snížená",J234,0)</f>
        <v>0</v>
      </c>
      <c r="BG234" s="168">
        <f>IF(N234="zákl. přenesená",J234,0)</f>
        <v>0</v>
      </c>
      <c r="BH234" s="168">
        <f>IF(N234="sníž. přenesená",J234,0)</f>
        <v>0</v>
      </c>
      <c r="BI234" s="168">
        <f>IF(N234="nulová",J234,0)</f>
        <v>0</v>
      </c>
      <c r="BJ234" s="18" t="s">
        <v>31</v>
      </c>
      <c r="BK234" s="168">
        <f>ROUND(I234*H234,1)</f>
        <v>0</v>
      </c>
      <c r="BL234" s="18" t="s">
        <v>144</v>
      </c>
      <c r="BM234" s="167" t="s">
        <v>277</v>
      </c>
    </row>
    <row r="235" spans="1:65" s="13" customFormat="1">
      <c r="B235" s="169"/>
      <c r="D235" s="170" t="s">
        <v>146</v>
      </c>
      <c r="E235" s="171" t="s">
        <v>1</v>
      </c>
      <c r="F235" s="172" t="s">
        <v>147</v>
      </c>
      <c r="H235" s="173">
        <v>16</v>
      </c>
      <c r="I235" s="174"/>
      <c r="L235" s="169"/>
      <c r="M235" s="175"/>
      <c r="N235" s="176"/>
      <c r="O235" s="176"/>
      <c r="P235" s="176"/>
      <c r="Q235" s="176"/>
      <c r="R235" s="176"/>
      <c r="S235" s="176"/>
      <c r="T235" s="177"/>
      <c r="AT235" s="171" t="s">
        <v>146</v>
      </c>
      <c r="AU235" s="171" t="s">
        <v>82</v>
      </c>
      <c r="AV235" s="13" t="s">
        <v>82</v>
      </c>
      <c r="AW235" s="13" t="s">
        <v>30</v>
      </c>
      <c r="AX235" s="13" t="s">
        <v>31</v>
      </c>
      <c r="AY235" s="171" t="s">
        <v>138</v>
      </c>
    </row>
    <row r="236" spans="1:65" s="2" customFormat="1" ht="16.5" customHeight="1">
      <c r="A236" s="33"/>
      <c r="B236" s="121"/>
      <c r="C236" s="201" t="s">
        <v>278</v>
      </c>
      <c r="D236" s="201" t="s">
        <v>209</v>
      </c>
      <c r="E236" s="202" t="s">
        <v>279</v>
      </c>
      <c r="F236" s="203" t="s">
        <v>280</v>
      </c>
      <c r="G236" s="204" t="s">
        <v>143</v>
      </c>
      <c r="H236" s="205">
        <v>16</v>
      </c>
      <c r="I236" s="206"/>
      <c r="J236" s="205">
        <f>ROUND(I236*H236,1)</f>
        <v>0</v>
      </c>
      <c r="K236" s="207"/>
      <c r="L236" s="208"/>
      <c r="M236" s="209" t="s">
        <v>1</v>
      </c>
      <c r="N236" s="210" t="s">
        <v>39</v>
      </c>
      <c r="O236" s="59"/>
      <c r="P236" s="165">
        <f>O236*H236</f>
        <v>0</v>
      </c>
      <c r="Q236" s="165">
        <v>0.13500000000000001</v>
      </c>
      <c r="R236" s="165">
        <f>Q236*H236</f>
        <v>2.16</v>
      </c>
      <c r="S236" s="165">
        <v>0</v>
      </c>
      <c r="T236" s="16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7" t="s">
        <v>190</v>
      </c>
      <c r="AT236" s="167" t="s">
        <v>209</v>
      </c>
      <c r="AU236" s="167" t="s">
        <v>82</v>
      </c>
      <c r="AY236" s="18" t="s">
        <v>138</v>
      </c>
      <c r="BE236" s="168">
        <f>IF(N236="základní",J236,0)</f>
        <v>0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8" t="s">
        <v>31</v>
      </c>
      <c r="BK236" s="168">
        <f>ROUND(I236*H236,1)</f>
        <v>0</v>
      </c>
      <c r="BL236" s="18" t="s">
        <v>144</v>
      </c>
      <c r="BM236" s="167" t="s">
        <v>281</v>
      </c>
    </row>
    <row r="237" spans="1:65" s="12" customFormat="1" ht="22.9" customHeight="1">
      <c r="B237" s="143"/>
      <c r="D237" s="144" t="s">
        <v>73</v>
      </c>
      <c r="E237" s="154" t="s">
        <v>181</v>
      </c>
      <c r="F237" s="154" t="s">
        <v>282</v>
      </c>
      <c r="I237" s="146"/>
      <c r="J237" s="155">
        <f>BK237</f>
        <v>0</v>
      </c>
      <c r="L237" s="143"/>
      <c r="M237" s="148"/>
      <c r="N237" s="149"/>
      <c r="O237" s="149"/>
      <c r="P237" s="150">
        <f>SUM(P238:P300)</f>
        <v>0</v>
      </c>
      <c r="Q237" s="149"/>
      <c r="R237" s="150">
        <f>SUM(R238:R300)</f>
        <v>15.621078799999999</v>
      </c>
      <c r="S237" s="149"/>
      <c r="T237" s="151">
        <f>SUM(T238:T300)</f>
        <v>0.192</v>
      </c>
      <c r="AR237" s="144" t="s">
        <v>31</v>
      </c>
      <c r="AT237" s="152" t="s">
        <v>73</v>
      </c>
      <c r="AU237" s="152" t="s">
        <v>31</v>
      </c>
      <c r="AY237" s="144" t="s">
        <v>138</v>
      </c>
      <c r="BK237" s="153">
        <f>SUM(BK238:BK300)</f>
        <v>0</v>
      </c>
    </row>
    <row r="238" spans="1:65" s="2" customFormat="1" ht="21.75" customHeight="1">
      <c r="A238" s="33"/>
      <c r="B238" s="121"/>
      <c r="C238" s="156" t="s">
        <v>283</v>
      </c>
      <c r="D238" s="156" t="s">
        <v>140</v>
      </c>
      <c r="E238" s="157" t="s">
        <v>284</v>
      </c>
      <c r="F238" s="158" t="s">
        <v>285</v>
      </c>
      <c r="G238" s="159" t="s">
        <v>143</v>
      </c>
      <c r="H238" s="160">
        <v>3.6</v>
      </c>
      <c r="I238" s="161"/>
      <c r="J238" s="160">
        <f>ROUND(I238*H238,1)</f>
        <v>0</v>
      </c>
      <c r="K238" s="162"/>
      <c r="L238" s="34"/>
      <c r="M238" s="163" t="s">
        <v>1</v>
      </c>
      <c r="N238" s="164" t="s">
        <v>39</v>
      </c>
      <c r="O238" s="59"/>
      <c r="P238" s="165">
        <f>O238*H238</f>
        <v>0</v>
      </c>
      <c r="Q238" s="165">
        <v>0.04</v>
      </c>
      <c r="R238" s="165">
        <f>Q238*H238</f>
        <v>0.14400000000000002</v>
      </c>
      <c r="S238" s="165">
        <v>0</v>
      </c>
      <c r="T238" s="16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7" t="s">
        <v>144</v>
      </c>
      <c r="AT238" s="167" t="s">
        <v>140</v>
      </c>
      <c r="AU238" s="167" t="s">
        <v>82</v>
      </c>
      <c r="AY238" s="18" t="s">
        <v>138</v>
      </c>
      <c r="BE238" s="168">
        <f>IF(N238="základní",J238,0)</f>
        <v>0</v>
      </c>
      <c r="BF238" s="168">
        <f>IF(N238="snížená",J238,0)</f>
        <v>0</v>
      </c>
      <c r="BG238" s="168">
        <f>IF(N238="zákl. přenesená",J238,0)</f>
        <v>0</v>
      </c>
      <c r="BH238" s="168">
        <f>IF(N238="sníž. přenesená",J238,0)</f>
        <v>0</v>
      </c>
      <c r="BI238" s="168">
        <f>IF(N238="nulová",J238,0)</f>
        <v>0</v>
      </c>
      <c r="BJ238" s="18" t="s">
        <v>31</v>
      </c>
      <c r="BK238" s="168">
        <f>ROUND(I238*H238,1)</f>
        <v>0</v>
      </c>
      <c r="BL238" s="18" t="s">
        <v>144</v>
      </c>
      <c r="BM238" s="167" t="s">
        <v>286</v>
      </c>
    </row>
    <row r="239" spans="1:65" s="13" customFormat="1" ht="22.5">
      <c r="B239" s="169"/>
      <c r="D239" s="170" t="s">
        <v>146</v>
      </c>
      <c r="E239" s="171" t="s">
        <v>1</v>
      </c>
      <c r="F239" s="172" t="s">
        <v>287</v>
      </c>
      <c r="H239" s="173">
        <v>3.6</v>
      </c>
      <c r="I239" s="174"/>
      <c r="L239" s="169"/>
      <c r="M239" s="175"/>
      <c r="N239" s="176"/>
      <c r="O239" s="176"/>
      <c r="P239" s="176"/>
      <c r="Q239" s="176"/>
      <c r="R239" s="176"/>
      <c r="S239" s="176"/>
      <c r="T239" s="177"/>
      <c r="AT239" s="171" t="s">
        <v>146</v>
      </c>
      <c r="AU239" s="171" t="s">
        <v>82</v>
      </c>
      <c r="AV239" s="13" t="s">
        <v>82</v>
      </c>
      <c r="AW239" s="13" t="s">
        <v>30</v>
      </c>
      <c r="AX239" s="13" t="s">
        <v>31</v>
      </c>
      <c r="AY239" s="171" t="s">
        <v>138</v>
      </c>
    </row>
    <row r="240" spans="1:65" s="2" customFormat="1" ht="16.5" customHeight="1">
      <c r="A240" s="33"/>
      <c r="B240" s="121"/>
      <c r="C240" s="156" t="s">
        <v>288</v>
      </c>
      <c r="D240" s="156" t="s">
        <v>140</v>
      </c>
      <c r="E240" s="157" t="s">
        <v>289</v>
      </c>
      <c r="F240" s="158" t="s">
        <v>290</v>
      </c>
      <c r="G240" s="159" t="s">
        <v>143</v>
      </c>
      <c r="H240" s="160">
        <v>122.63</v>
      </c>
      <c r="I240" s="161"/>
      <c r="J240" s="160">
        <f>ROUND(I240*H240,1)</f>
        <v>0</v>
      </c>
      <c r="K240" s="162"/>
      <c r="L240" s="34"/>
      <c r="M240" s="163" t="s">
        <v>1</v>
      </c>
      <c r="N240" s="164" t="s">
        <v>39</v>
      </c>
      <c r="O240" s="59"/>
      <c r="P240" s="165">
        <f>O240*H240</f>
        <v>0</v>
      </c>
      <c r="Q240" s="165">
        <v>6.4999999999999997E-3</v>
      </c>
      <c r="R240" s="165">
        <f>Q240*H240</f>
        <v>0.79709499999999989</v>
      </c>
      <c r="S240" s="165">
        <v>0</v>
      </c>
      <c r="T240" s="16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7" t="s">
        <v>144</v>
      </c>
      <c r="AT240" s="167" t="s">
        <v>140</v>
      </c>
      <c r="AU240" s="167" t="s">
        <v>82</v>
      </c>
      <c r="AY240" s="18" t="s">
        <v>138</v>
      </c>
      <c r="BE240" s="168">
        <f>IF(N240="základní",J240,0)</f>
        <v>0</v>
      </c>
      <c r="BF240" s="168">
        <f>IF(N240="snížená",J240,0)</f>
        <v>0</v>
      </c>
      <c r="BG240" s="168">
        <f>IF(N240="zákl. přenesená",J240,0)</f>
        <v>0</v>
      </c>
      <c r="BH240" s="168">
        <f>IF(N240="sníž. přenesená",J240,0)</f>
        <v>0</v>
      </c>
      <c r="BI240" s="168">
        <f>IF(N240="nulová",J240,0)</f>
        <v>0</v>
      </c>
      <c r="BJ240" s="18" t="s">
        <v>31</v>
      </c>
      <c r="BK240" s="168">
        <f>ROUND(I240*H240,1)</f>
        <v>0</v>
      </c>
      <c r="BL240" s="18" t="s">
        <v>144</v>
      </c>
      <c r="BM240" s="167" t="s">
        <v>291</v>
      </c>
    </row>
    <row r="241" spans="1:65" s="15" customFormat="1">
      <c r="B241" s="186"/>
      <c r="D241" s="170" t="s">
        <v>146</v>
      </c>
      <c r="E241" s="187" t="s">
        <v>1</v>
      </c>
      <c r="F241" s="188" t="s">
        <v>292</v>
      </c>
      <c r="H241" s="187" t="s">
        <v>1</v>
      </c>
      <c r="I241" s="189"/>
      <c r="L241" s="186"/>
      <c r="M241" s="190"/>
      <c r="N241" s="191"/>
      <c r="O241" s="191"/>
      <c r="P241" s="191"/>
      <c r="Q241" s="191"/>
      <c r="R241" s="191"/>
      <c r="S241" s="191"/>
      <c r="T241" s="192"/>
      <c r="AT241" s="187" t="s">
        <v>146</v>
      </c>
      <c r="AU241" s="187" t="s">
        <v>82</v>
      </c>
      <c r="AV241" s="15" t="s">
        <v>31</v>
      </c>
      <c r="AW241" s="15" t="s">
        <v>30</v>
      </c>
      <c r="AX241" s="15" t="s">
        <v>74</v>
      </c>
      <c r="AY241" s="187" t="s">
        <v>138</v>
      </c>
    </row>
    <row r="242" spans="1:65" s="13" customFormat="1">
      <c r="B242" s="169"/>
      <c r="D242" s="170" t="s">
        <v>146</v>
      </c>
      <c r="E242" s="171" t="s">
        <v>1</v>
      </c>
      <c r="F242" s="172" t="s">
        <v>293</v>
      </c>
      <c r="H242" s="173">
        <v>26.1</v>
      </c>
      <c r="I242" s="174"/>
      <c r="L242" s="169"/>
      <c r="M242" s="175"/>
      <c r="N242" s="176"/>
      <c r="O242" s="176"/>
      <c r="P242" s="176"/>
      <c r="Q242" s="176"/>
      <c r="R242" s="176"/>
      <c r="S242" s="176"/>
      <c r="T242" s="177"/>
      <c r="AT242" s="171" t="s">
        <v>146</v>
      </c>
      <c r="AU242" s="171" t="s">
        <v>82</v>
      </c>
      <c r="AV242" s="13" t="s">
        <v>82</v>
      </c>
      <c r="AW242" s="13" t="s">
        <v>30</v>
      </c>
      <c r="AX242" s="13" t="s">
        <v>74</v>
      </c>
      <c r="AY242" s="171" t="s">
        <v>138</v>
      </c>
    </row>
    <row r="243" spans="1:65" s="13" customFormat="1">
      <c r="B243" s="169"/>
      <c r="D243" s="170" t="s">
        <v>146</v>
      </c>
      <c r="E243" s="171" t="s">
        <v>1</v>
      </c>
      <c r="F243" s="172" t="s">
        <v>294</v>
      </c>
      <c r="H243" s="173">
        <v>36.9</v>
      </c>
      <c r="I243" s="174"/>
      <c r="L243" s="169"/>
      <c r="M243" s="175"/>
      <c r="N243" s="176"/>
      <c r="O243" s="176"/>
      <c r="P243" s="176"/>
      <c r="Q243" s="176"/>
      <c r="R243" s="176"/>
      <c r="S243" s="176"/>
      <c r="T243" s="177"/>
      <c r="AT243" s="171" t="s">
        <v>146</v>
      </c>
      <c r="AU243" s="171" t="s">
        <v>82</v>
      </c>
      <c r="AV243" s="13" t="s">
        <v>82</v>
      </c>
      <c r="AW243" s="13" t="s">
        <v>30</v>
      </c>
      <c r="AX243" s="13" t="s">
        <v>74</v>
      </c>
      <c r="AY243" s="171" t="s">
        <v>138</v>
      </c>
    </row>
    <row r="244" spans="1:65" s="13" customFormat="1">
      <c r="B244" s="169"/>
      <c r="D244" s="170" t="s">
        <v>146</v>
      </c>
      <c r="E244" s="171" t="s">
        <v>1</v>
      </c>
      <c r="F244" s="172" t="s">
        <v>295</v>
      </c>
      <c r="H244" s="173">
        <v>9.3000000000000007</v>
      </c>
      <c r="I244" s="174"/>
      <c r="L244" s="169"/>
      <c r="M244" s="175"/>
      <c r="N244" s="176"/>
      <c r="O244" s="176"/>
      <c r="P244" s="176"/>
      <c r="Q244" s="176"/>
      <c r="R244" s="176"/>
      <c r="S244" s="176"/>
      <c r="T244" s="177"/>
      <c r="AT244" s="171" t="s">
        <v>146</v>
      </c>
      <c r="AU244" s="171" t="s">
        <v>82</v>
      </c>
      <c r="AV244" s="13" t="s">
        <v>82</v>
      </c>
      <c r="AW244" s="13" t="s">
        <v>30</v>
      </c>
      <c r="AX244" s="13" t="s">
        <v>74</v>
      </c>
      <c r="AY244" s="171" t="s">
        <v>138</v>
      </c>
    </row>
    <row r="245" spans="1:65" s="13" customFormat="1">
      <c r="B245" s="169"/>
      <c r="D245" s="170" t="s">
        <v>146</v>
      </c>
      <c r="E245" s="171" t="s">
        <v>1</v>
      </c>
      <c r="F245" s="172" t="s">
        <v>296</v>
      </c>
      <c r="H245" s="173">
        <v>21.6</v>
      </c>
      <c r="I245" s="174"/>
      <c r="L245" s="169"/>
      <c r="M245" s="175"/>
      <c r="N245" s="176"/>
      <c r="O245" s="176"/>
      <c r="P245" s="176"/>
      <c r="Q245" s="176"/>
      <c r="R245" s="176"/>
      <c r="S245" s="176"/>
      <c r="T245" s="177"/>
      <c r="AT245" s="171" t="s">
        <v>146</v>
      </c>
      <c r="AU245" s="171" t="s">
        <v>82</v>
      </c>
      <c r="AV245" s="13" t="s">
        <v>82</v>
      </c>
      <c r="AW245" s="13" t="s">
        <v>30</v>
      </c>
      <c r="AX245" s="13" t="s">
        <v>74</v>
      </c>
      <c r="AY245" s="171" t="s">
        <v>138</v>
      </c>
    </row>
    <row r="246" spans="1:65" s="13" customFormat="1">
      <c r="B246" s="169"/>
      <c r="D246" s="170" t="s">
        <v>146</v>
      </c>
      <c r="E246" s="171" t="s">
        <v>1</v>
      </c>
      <c r="F246" s="172" t="s">
        <v>297</v>
      </c>
      <c r="H246" s="173">
        <v>28.73</v>
      </c>
      <c r="I246" s="174"/>
      <c r="L246" s="169"/>
      <c r="M246" s="175"/>
      <c r="N246" s="176"/>
      <c r="O246" s="176"/>
      <c r="P246" s="176"/>
      <c r="Q246" s="176"/>
      <c r="R246" s="176"/>
      <c r="S246" s="176"/>
      <c r="T246" s="177"/>
      <c r="AT246" s="171" t="s">
        <v>146</v>
      </c>
      <c r="AU246" s="171" t="s">
        <v>82</v>
      </c>
      <c r="AV246" s="13" t="s">
        <v>82</v>
      </c>
      <c r="AW246" s="13" t="s">
        <v>30</v>
      </c>
      <c r="AX246" s="13" t="s">
        <v>74</v>
      </c>
      <c r="AY246" s="171" t="s">
        <v>138</v>
      </c>
    </row>
    <row r="247" spans="1:65" s="14" customFormat="1">
      <c r="B247" s="178"/>
      <c r="D247" s="170" t="s">
        <v>146</v>
      </c>
      <c r="E247" s="179" t="s">
        <v>1</v>
      </c>
      <c r="F247" s="180" t="s">
        <v>153</v>
      </c>
      <c r="H247" s="181">
        <v>122.63</v>
      </c>
      <c r="I247" s="182"/>
      <c r="L247" s="178"/>
      <c r="M247" s="183"/>
      <c r="N247" s="184"/>
      <c r="O247" s="184"/>
      <c r="P247" s="184"/>
      <c r="Q247" s="184"/>
      <c r="R247" s="184"/>
      <c r="S247" s="184"/>
      <c r="T247" s="185"/>
      <c r="AT247" s="179" t="s">
        <v>146</v>
      </c>
      <c r="AU247" s="179" t="s">
        <v>82</v>
      </c>
      <c r="AV247" s="14" t="s">
        <v>144</v>
      </c>
      <c r="AW247" s="14" t="s">
        <v>30</v>
      </c>
      <c r="AX247" s="14" t="s">
        <v>31</v>
      </c>
      <c r="AY247" s="179" t="s">
        <v>138</v>
      </c>
    </row>
    <row r="248" spans="1:65" s="2" customFormat="1" ht="24.2" customHeight="1">
      <c r="A248" s="33"/>
      <c r="B248" s="121"/>
      <c r="C248" s="156" t="s">
        <v>298</v>
      </c>
      <c r="D248" s="156" t="s">
        <v>140</v>
      </c>
      <c r="E248" s="157" t="s">
        <v>299</v>
      </c>
      <c r="F248" s="158" t="s">
        <v>300</v>
      </c>
      <c r="G248" s="159" t="s">
        <v>143</v>
      </c>
      <c r="H248" s="160">
        <v>122.63</v>
      </c>
      <c r="I248" s="161"/>
      <c r="J248" s="160">
        <f>ROUND(I248*H248,1)</f>
        <v>0</v>
      </c>
      <c r="K248" s="162"/>
      <c r="L248" s="34"/>
      <c r="M248" s="163" t="s">
        <v>1</v>
      </c>
      <c r="N248" s="164" t="s">
        <v>39</v>
      </c>
      <c r="O248" s="59"/>
      <c r="P248" s="165">
        <f>O248*H248</f>
        <v>0</v>
      </c>
      <c r="Q248" s="165">
        <v>1.47E-2</v>
      </c>
      <c r="R248" s="165">
        <f>Q248*H248</f>
        <v>1.8026609999999998</v>
      </c>
      <c r="S248" s="165">
        <v>0</v>
      </c>
      <c r="T248" s="16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7" t="s">
        <v>144</v>
      </c>
      <c r="AT248" s="167" t="s">
        <v>140</v>
      </c>
      <c r="AU248" s="167" t="s">
        <v>82</v>
      </c>
      <c r="AY248" s="18" t="s">
        <v>138</v>
      </c>
      <c r="BE248" s="168">
        <f>IF(N248="základní",J248,0)</f>
        <v>0</v>
      </c>
      <c r="BF248" s="168">
        <f>IF(N248="snížená",J248,0)</f>
        <v>0</v>
      </c>
      <c r="BG248" s="168">
        <f>IF(N248="zákl. přenesená",J248,0)</f>
        <v>0</v>
      </c>
      <c r="BH248" s="168">
        <f>IF(N248="sníž. přenesená",J248,0)</f>
        <v>0</v>
      </c>
      <c r="BI248" s="168">
        <f>IF(N248="nulová",J248,0)</f>
        <v>0</v>
      </c>
      <c r="BJ248" s="18" t="s">
        <v>31</v>
      </c>
      <c r="BK248" s="168">
        <f>ROUND(I248*H248,1)</f>
        <v>0</v>
      </c>
      <c r="BL248" s="18" t="s">
        <v>144</v>
      </c>
      <c r="BM248" s="167" t="s">
        <v>301</v>
      </c>
    </row>
    <row r="249" spans="1:65" s="2" customFormat="1" ht="24.2" customHeight="1">
      <c r="A249" s="33"/>
      <c r="B249" s="121"/>
      <c r="C249" s="156" t="s">
        <v>302</v>
      </c>
      <c r="D249" s="156" t="s">
        <v>140</v>
      </c>
      <c r="E249" s="157" t="s">
        <v>303</v>
      </c>
      <c r="F249" s="158" t="s">
        <v>304</v>
      </c>
      <c r="G249" s="159" t="s">
        <v>143</v>
      </c>
      <c r="H249" s="160">
        <v>122.63</v>
      </c>
      <c r="I249" s="161"/>
      <c r="J249" s="160">
        <f>ROUND(I249*H249,1)</f>
        <v>0</v>
      </c>
      <c r="K249" s="162"/>
      <c r="L249" s="34"/>
      <c r="M249" s="163" t="s">
        <v>1</v>
      </c>
      <c r="N249" s="164" t="s">
        <v>39</v>
      </c>
      <c r="O249" s="59"/>
      <c r="P249" s="165">
        <f>O249*H249</f>
        <v>0</v>
      </c>
      <c r="Q249" s="165">
        <v>4.0000000000000001E-3</v>
      </c>
      <c r="R249" s="165">
        <f>Q249*H249</f>
        <v>0.49052000000000001</v>
      </c>
      <c r="S249" s="165">
        <v>0</v>
      </c>
      <c r="T249" s="16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7" t="s">
        <v>144</v>
      </c>
      <c r="AT249" s="167" t="s">
        <v>140</v>
      </c>
      <c r="AU249" s="167" t="s">
        <v>82</v>
      </c>
      <c r="AY249" s="18" t="s">
        <v>138</v>
      </c>
      <c r="BE249" s="168">
        <f>IF(N249="základní",J249,0)</f>
        <v>0</v>
      </c>
      <c r="BF249" s="168">
        <f>IF(N249="snížená",J249,0)</f>
        <v>0</v>
      </c>
      <c r="BG249" s="168">
        <f>IF(N249="zákl. přenesená",J249,0)</f>
        <v>0</v>
      </c>
      <c r="BH249" s="168">
        <f>IF(N249="sníž. přenesená",J249,0)</f>
        <v>0</v>
      </c>
      <c r="BI249" s="168">
        <f>IF(N249="nulová",J249,0)</f>
        <v>0</v>
      </c>
      <c r="BJ249" s="18" t="s">
        <v>31</v>
      </c>
      <c r="BK249" s="168">
        <f>ROUND(I249*H249,1)</f>
        <v>0</v>
      </c>
      <c r="BL249" s="18" t="s">
        <v>144</v>
      </c>
      <c r="BM249" s="167" t="s">
        <v>305</v>
      </c>
    </row>
    <row r="250" spans="1:65" s="2" customFormat="1" ht="24.2" customHeight="1">
      <c r="A250" s="33"/>
      <c r="B250" s="121"/>
      <c r="C250" s="156" t="s">
        <v>306</v>
      </c>
      <c r="D250" s="156" t="s">
        <v>140</v>
      </c>
      <c r="E250" s="157" t="s">
        <v>307</v>
      </c>
      <c r="F250" s="158" t="s">
        <v>308</v>
      </c>
      <c r="G250" s="159" t="s">
        <v>143</v>
      </c>
      <c r="H250" s="160">
        <v>245.26</v>
      </c>
      <c r="I250" s="161"/>
      <c r="J250" s="160">
        <f>ROUND(I250*H250,1)</f>
        <v>0</v>
      </c>
      <c r="K250" s="162"/>
      <c r="L250" s="34"/>
      <c r="M250" s="163" t="s">
        <v>1</v>
      </c>
      <c r="N250" s="164" t="s">
        <v>39</v>
      </c>
      <c r="O250" s="59"/>
      <c r="P250" s="165">
        <f>O250*H250</f>
        <v>0</v>
      </c>
      <c r="Q250" s="165">
        <v>7.3499999999999998E-3</v>
      </c>
      <c r="R250" s="165">
        <f>Q250*H250</f>
        <v>1.8026609999999998</v>
      </c>
      <c r="S250" s="165">
        <v>0</v>
      </c>
      <c r="T250" s="166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7" t="s">
        <v>144</v>
      </c>
      <c r="AT250" s="167" t="s">
        <v>140</v>
      </c>
      <c r="AU250" s="167" t="s">
        <v>82</v>
      </c>
      <c r="AY250" s="18" t="s">
        <v>138</v>
      </c>
      <c r="BE250" s="168">
        <f>IF(N250="základní",J250,0)</f>
        <v>0</v>
      </c>
      <c r="BF250" s="168">
        <f>IF(N250="snížená",J250,0)</f>
        <v>0</v>
      </c>
      <c r="BG250" s="168">
        <f>IF(N250="zákl. přenesená",J250,0)</f>
        <v>0</v>
      </c>
      <c r="BH250" s="168">
        <f>IF(N250="sníž. přenesená",J250,0)</f>
        <v>0</v>
      </c>
      <c r="BI250" s="168">
        <f>IF(N250="nulová",J250,0)</f>
        <v>0</v>
      </c>
      <c r="BJ250" s="18" t="s">
        <v>31</v>
      </c>
      <c r="BK250" s="168">
        <f>ROUND(I250*H250,1)</f>
        <v>0</v>
      </c>
      <c r="BL250" s="18" t="s">
        <v>144</v>
      </c>
      <c r="BM250" s="167" t="s">
        <v>309</v>
      </c>
    </row>
    <row r="251" spans="1:65" s="13" customFormat="1">
      <c r="B251" s="169"/>
      <c r="D251" s="170" t="s">
        <v>146</v>
      </c>
      <c r="F251" s="172" t="s">
        <v>310</v>
      </c>
      <c r="H251" s="173">
        <v>245.26</v>
      </c>
      <c r="I251" s="174"/>
      <c r="L251" s="169"/>
      <c r="M251" s="175"/>
      <c r="N251" s="176"/>
      <c r="O251" s="176"/>
      <c r="P251" s="176"/>
      <c r="Q251" s="176"/>
      <c r="R251" s="176"/>
      <c r="S251" s="176"/>
      <c r="T251" s="177"/>
      <c r="AT251" s="171" t="s">
        <v>146</v>
      </c>
      <c r="AU251" s="171" t="s">
        <v>82</v>
      </c>
      <c r="AV251" s="13" t="s">
        <v>82</v>
      </c>
      <c r="AW251" s="13" t="s">
        <v>3</v>
      </c>
      <c r="AX251" s="13" t="s">
        <v>31</v>
      </c>
      <c r="AY251" s="171" t="s">
        <v>138</v>
      </c>
    </row>
    <row r="252" spans="1:65" s="2" customFormat="1" ht="24.2" customHeight="1">
      <c r="A252" s="33"/>
      <c r="B252" s="121"/>
      <c r="C252" s="156" t="s">
        <v>311</v>
      </c>
      <c r="D252" s="156" t="s">
        <v>140</v>
      </c>
      <c r="E252" s="157" t="s">
        <v>312</v>
      </c>
      <c r="F252" s="158" t="s">
        <v>313</v>
      </c>
      <c r="G252" s="159" t="s">
        <v>314</v>
      </c>
      <c r="H252" s="160">
        <v>76.900000000000006</v>
      </c>
      <c r="I252" s="161"/>
      <c r="J252" s="160">
        <f>ROUND(I252*H252,1)</f>
        <v>0</v>
      </c>
      <c r="K252" s="162"/>
      <c r="L252" s="34"/>
      <c r="M252" s="163" t="s">
        <v>1</v>
      </c>
      <c r="N252" s="164" t="s">
        <v>39</v>
      </c>
      <c r="O252" s="59"/>
      <c r="P252" s="165">
        <f>O252*H252</f>
        <v>0</v>
      </c>
      <c r="Q252" s="165">
        <v>1.5E-3</v>
      </c>
      <c r="R252" s="165">
        <f>Q252*H252</f>
        <v>0.11535000000000001</v>
      </c>
      <c r="S252" s="165">
        <v>0</v>
      </c>
      <c r="T252" s="166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7" t="s">
        <v>144</v>
      </c>
      <c r="AT252" s="167" t="s">
        <v>140</v>
      </c>
      <c r="AU252" s="167" t="s">
        <v>82</v>
      </c>
      <c r="AY252" s="18" t="s">
        <v>138</v>
      </c>
      <c r="BE252" s="168">
        <f>IF(N252="základní",J252,0)</f>
        <v>0</v>
      </c>
      <c r="BF252" s="168">
        <f>IF(N252="snížená",J252,0)</f>
        <v>0</v>
      </c>
      <c r="BG252" s="168">
        <f>IF(N252="zákl. přenesená",J252,0)</f>
        <v>0</v>
      </c>
      <c r="BH252" s="168">
        <f>IF(N252="sníž. přenesená",J252,0)</f>
        <v>0</v>
      </c>
      <c r="BI252" s="168">
        <f>IF(N252="nulová",J252,0)</f>
        <v>0</v>
      </c>
      <c r="BJ252" s="18" t="s">
        <v>31</v>
      </c>
      <c r="BK252" s="168">
        <f>ROUND(I252*H252,1)</f>
        <v>0</v>
      </c>
      <c r="BL252" s="18" t="s">
        <v>144</v>
      </c>
      <c r="BM252" s="167" t="s">
        <v>315</v>
      </c>
    </row>
    <row r="253" spans="1:65" s="13" customFormat="1">
      <c r="B253" s="169"/>
      <c r="D253" s="170" t="s">
        <v>146</v>
      </c>
      <c r="E253" s="171" t="s">
        <v>1</v>
      </c>
      <c r="F253" s="172" t="s">
        <v>316</v>
      </c>
      <c r="H253" s="173">
        <v>76.900000000000006</v>
      </c>
      <c r="I253" s="174"/>
      <c r="L253" s="169"/>
      <c r="M253" s="175"/>
      <c r="N253" s="176"/>
      <c r="O253" s="176"/>
      <c r="P253" s="176"/>
      <c r="Q253" s="176"/>
      <c r="R253" s="176"/>
      <c r="S253" s="176"/>
      <c r="T253" s="177"/>
      <c r="AT253" s="171" t="s">
        <v>146</v>
      </c>
      <c r="AU253" s="171" t="s">
        <v>82</v>
      </c>
      <c r="AV253" s="13" t="s">
        <v>82</v>
      </c>
      <c r="AW253" s="13" t="s">
        <v>30</v>
      </c>
      <c r="AX253" s="13" t="s">
        <v>31</v>
      </c>
      <c r="AY253" s="171" t="s">
        <v>138</v>
      </c>
    </row>
    <row r="254" spans="1:65" s="2" customFormat="1" ht="24.2" customHeight="1">
      <c r="A254" s="33"/>
      <c r="B254" s="121"/>
      <c r="C254" s="156" t="s">
        <v>317</v>
      </c>
      <c r="D254" s="156" t="s">
        <v>140</v>
      </c>
      <c r="E254" s="157" t="s">
        <v>318</v>
      </c>
      <c r="F254" s="158" t="s">
        <v>319</v>
      </c>
      <c r="G254" s="159" t="s">
        <v>143</v>
      </c>
      <c r="H254" s="160">
        <v>96</v>
      </c>
      <c r="I254" s="161"/>
      <c r="J254" s="160">
        <f>ROUND(I254*H254,1)</f>
        <v>0</v>
      </c>
      <c r="K254" s="162"/>
      <c r="L254" s="34"/>
      <c r="M254" s="163" t="s">
        <v>1</v>
      </c>
      <c r="N254" s="164" t="s">
        <v>39</v>
      </c>
      <c r="O254" s="59"/>
      <c r="P254" s="165">
        <f>O254*H254</f>
        <v>0</v>
      </c>
      <c r="Q254" s="165">
        <v>2.2000000000000001E-4</v>
      </c>
      <c r="R254" s="165">
        <f>Q254*H254</f>
        <v>2.112E-2</v>
      </c>
      <c r="S254" s="165">
        <v>2E-3</v>
      </c>
      <c r="T254" s="166">
        <f>S254*H254</f>
        <v>0.192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7" t="s">
        <v>144</v>
      </c>
      <c r="AT254" s="167" t="s">
        <v>140</v>
      </c>
      <c r="AU254" s="167" t="s">
        <v>82</v>
      </c>
      <c r="AY254" s="18" t="s">
        <v>138</v>
      </c>
      <c r="BE254" s="168">
        <f>IF(N254="základní",J254,0)</f>
        <v>0</v>
      </c>
      <c r="BF254" s="168">
        <f>IF(N254="snížená",J254,0)</f>
        <v>0</v>
      </c>
      <c r="BG254" s="168">
        <f>IF(N254="zákl. přenesená",J254,0)</f>
        <v>0</v>
      </c>
      <c r="BH254" s="168">
        <f>IF(N254="sníž. přenesená",J254,0)</f>
        <v>0</v>
      </c>
      <c r="BI254" s="168">
        <f>IF(N254="nulová",J254,0)</f>
        <v>0</v>
      </c>
      <c r="BJ254" s="18" t="s">
        <v>31</v>
      </c>
      <c r="BK254" s="168">
        <f>ROUND(I254*H254,1)</f>
        <v>0</v>
      </c>
      <c r="BL254" s="18" t="s">
        <v>144</v>
      </c>
      <c r="BM254" s="167" t="s">
        <v>320</v>
      </c>
    </row>
    <row r="255" spans="1:65" s="13" customFormat="1">
      <c r="B255" s="169"/>
      <c r="D255" s="170" t="s">
        <v>146</v>
      </c>
      <c r="E255" s="171" t="s">
        <v>1</v>
      </c>
      <c r="F255" s="172" t="s">
        <v>321</v>
      </c>
      <c r="H255" s="173">
        <v>96</v>
      </c>
      <c r="I255" s="174"/>
      <c r="L255" s="169"/>
      <c r="M255" s="175"/>
      <c r="N255" s="176"/>
      <c r="O255" s="176"/>
      <c r="P255" s="176"/>
      <c r="Q255" s="176"/>
      <c r="R255" s="176"/>
      <c r="S255" s="176"/>
      <c r="T255" s="177"/>
      <c r="AT255" s="171" t="s">
        <v>146</v>
      </c>
      <c r="AU255" s="171" t="s">
        <v>82</v>
      </c>
      <c r="AV255" s="13" t="s">
        <v>82</v>
      </c>
      <c r="AW255" s="13" t="s">
        <v>30</v>
      </c>
      <c r="AX255" s="13" t="s">
        <v>31</v>
      </c>
      <c r="AY255" s="171" t="s">
        <v>138</v>
      </c>
    </row>
    <row r="256" spans="1:65" s="2" customFormat="1" ht="24.2" customHeight="1">
      <c r="A256" s="33"/>
      <c r="B256" s="121"/>
      <c r="C256" s="156" t="s">
        <v>322</v>
      </c>
      <c r="D256" s="156" t="s">
        <v>140</v>
      </c>
      <c r="E256" s="157" t="s">
        <v>323</v>
      </c>
      <c r="F256" s="158" t="s">
        <v>324</v>
      </c>
      <c r="G256" s="159" t="s">
        <v>143</v>
      </c>
      <c r="H256" s="160">
        <v>45.85</v>
      </c>
      <c r="I256" s="161"/>
      <c r="J256" s="160">
        <f>ROUND(I256*H256,1)</f>
        <v>0</v>
      </c>
      <c r="K256" s="162"/>
      <c r="L256" s="34"/>
      <c r="M256" s="163" t="s">
        <v>1</v>
      </c>
      <c r="N256" s="164" t="s">
        <v>39</v>
      </c>
      <c r="O256" s="59"/>
      <c r="P256" s="165">
        <f>O256*H256</f>
        <v>0</v>
      </c>
      <c r="Q256" s="165">
        <v>2.1000000000000001E-2</v>
      </c>
      <c r="R256" s="165">
        <f>Q256*H256</f>
        <v>0.96285000000000009</v>
      </c>
      <c r="S256" s="165">
        <v>0</v>
      </c>
      <c r="T256" s="166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7" t="s">
        <v>144</v>
      </c>
      <c r="AT256" s="167" t="s">
        <v>140</v>
      </c>
      <c r="AU256" s="167" t="s">
        <v>82</v>
      </c>
      <c r="AY256" s="18" t="s">
        <v>138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8" t="s">
        <v>31</v>
      </c>
      <c r="BK256" s="168">
        <f>ROUND(I256*H256,1)</f>
        <v>0</v>
      </c>
      <c r="BL256" s="18" t="s">
        <v>144</v>
      </c>
      <c r="BM256" s="167" t="s">
        <v>325</v>
      </c>
    </row>
    <row r="257" spans="1:65" s="15" customFormat="1">
      <c r="B257" s="186"/>
      <c r="D257" s="170" t="s">
        <v>146</v>
      </c>
      <c r="E257" s="187" t="s">
        <v>1</v>
      </c>
      <c r="F257" s="188" t="s">
        <v>326</v>
      </c>
      <c r="H257" s="187" t="s">
        <v>1</v>
      </c>
      <c r="I257" s="189"/>
      <c r="L257" s="186"/>
      <c r="M257" s="190"/>
      <c r="N257" s="191"/>
      <c r="O257" s="191"/>
      <c r="P257" s="191"/>
      <c r="Q257" s="191"/>
      <c r="R257" s="191"/>
      <c r="S257" s="191"/>
      <c r="T257" s="192"/>
      <c r="AT257" s="187" t="s">
        <v>146</v>
      </c>
      <c r="AU257" s="187" t="s">
        <v>82</v>
      </c>
      <c r="AV257" s="15" t="s">
        <v>31</v>
      </c>
      <c r="AW257" s="15" t="s">
        <v>30</v>
      </c>
      <c r="AX257" s="15" t="s">
        <v>74</v>
      </c>
      <c r="AY257" s="187" t="s">
        <v>138</v>
      </c>
    </row>
    <row r="258" spans="1:65" s="13" customFormat="1">
      <c r="B258" s="169"/>
      <c r="D258" s="170" t="s">
        <v>146</v>
      </c>
      <c r="E258" s="171" t="s">
        <v>1</v>
      </c>
      <c r="F258" s="172" t="s">
        <v>327</v>
      </c>
      <c r="H258" s="173">
        <v>10.5</v>
      </c>
      <c r="I258" s="174"/>
      <c r="L258" s="169"/>
      <c r="M258" s="175"/>
      <c r="N258" s="176"/>
      <c r="O258" s="176"/>
      <c r="P258" s="176"/>
      <c r="Q258" s="176"/>
      <c r="R258" s="176"/>
      <c r="S258" s="176"/>
      <c r="T258" s="177"/>
      <c r="AT258" s="171" t="s">
        <v>146</v>
      </c>
      <c r="AU258" s="171" t="s">
        <v>82</v>
      </c>
      <c r="AV258" s="13" t="s">
        <v>82</v>
      </c>
      <c r="AW258" s="13" t="s">
        <v>30</v>
      </c>
      <c r="AX258" s="13" t="s">
        <v>74</v>
      </c>
      <c r="AY258" s="171" t="s">
        <v>138</v>
      </c>
    </row>
    <row r="259" spans="1:65" s="13" customFormat="1">
      <c r="B259" s="169"/>
      <c r="D259" s="170" t="s">
        <v>146</v>
      </c>
      <c r="E259" s="171" t="s">
        <v>1</v>
      </c>
      <c r="F259" s="172" t="s">
        <v>328</v>
      </c>
      <c r="H259" s="173">
        <v>12.95</v>
      </c>
      <c r="I259" s="174"/>
      <c r="L259" s="169"/>
      <c r="M259" s="175"/>
      <c r="N259" s="176"/>
      <c r="O259" s="176"/>
      <c r="P259" s="176"/>
      <c r="Q259" s="176"/>
      <c r="R259" s="176"/>
      <c r="S259" s="176"/>
      <c r="T259" s="177"/>
      <c r="AT259" s="171" t="s">
        <v>146</v>
      </c>
      <c r="AU259" s="171" t="s">
        <v>82</v>
      </c>
      <c r="AV259" s="13" t="s">
        <v>82</v>
      </c>
      <c r="AW259" s="13" t="s">
        <v>30</v>
      </c>
      <c r="AX259" s="13" t="s">
        <v>74</v>
      </c>
      <c r="AY259" s="171" t="s">
        <v>138</v>
      </c>
    </row>
    <row r="260" spans="1:65" s="13" customFormat="1">
      <c r="B260" s="169"/>
      <c r="D260" s="170" t="s">
        <v>146</v>
      </c>
      <c r="E260" s="171" t="s">
        <v>1</v>
      </c>
      <c r="F260" s="172" t="s">
        <v>329</v>
      </c>
      <c r="H260" s="173">
        <v>22.4</v>
      </c>
      <c r="I260" s="174"/>
      <c r="L260" s="169"/>
      <c r="M260" s="175"/>
      <c r="N260" s="176"/>
      <c r="O260" s="176"/>
      <c r="P260" s="176"/>
      <c r="Q260" s="176"/>
      <c r="R260" s="176"/>
      <c r="S260" s="176"/>
      <c r="T260" s="177"/>
      <c r="AT260" s="171" t="s">
        <v>146</v>
      </c>
      <c r="AU260" s="171" t="s">
        <v>82</v>
      </c>
      <c r="AV260" s="13" t="s">
        <v>82</v>
      </c>
      <c r="AW260" s="13" t="s">
        <v>30</v>
      </c>
      <c r="AX260" s="13" t="s">
        <v>74</v>
      </c>
      <c r="AY260" s="171" t="s">
        <v>138</v>
      </c>
    </row>
    <row r="261" spans="1:65" s="14" customFormat="1">
      <c r="B261" s="178"/>
      <c r="D261" s="170" t="s">
        <v>146</v>
      </c>
      <c r="E261" s="179" t="s">
        <v>1</v>
      </c>
      <c r="F261" s="180" t="s">
        <v>153</v>
      </c>
      <c r="H261" s="181">
        <v>45.85</v>
      </c>
      <c r="I261" s="182"/>
      <c r="L261" s="178"/>
      <c r="M261" s="183"/>
      <c r="N261" s="184"/>
      <c r="O261" s="184"/>
      <c r="P261" s="184"/>
      <c r="Q261" s="184"/>
      <c r="R261" s="184"/>
      <c r="S261" s="184"/>
      <c r="T261" s="185"/>
      <c r="AT261" s="179" t="s">
        <v>146</v>
      </c>
      <c r="AU261" s="179" t="s">
        <v>82</v>
      </c>
      <c r="AV261" s="14" t="s">
        <v>144</v>
      </c>
      <c r="AW261" s="14" t="s">
        <v>30</v>
      </c>
      <c r="AX261" s="14" t="s">
        <v>31</v>
      </c>
      <c r="AY261" s="179" t="s">
        <v>138</v>
      </c>
    </row>
    <row r="262" spans="1:65" s="2" customFormat="1" ht="24.2" customHeight="1">
      <c r="A262" s="33"/>
      <c r="B262" s="121"/>
      <c r="C262" s="156" t="s">
        <v>330</v>
      </c>
      <c r="D262" s="156" t="s">
        <v>140</v>
      </c>
      <c r="E262" s="157" t="s">
        <v>331</v>
      </c>
      <c r="F262" s="158" t="s">
        <v>332</v>
      </c>
      <c r="G262" s="159" t="s">
        <v>143</v>
      </c>
      <c r="H262" s="160">
        <v>45.85</v>
      </c>
      <c r="I262" s="161"/>
      <c r="J262" s="160">
        <f>ROUND(I262*H262,1)</f>
        <v>0</v>
      </c>
      <c r="K262" s="162"/>
      <c r="L262" s="34"/>
      <c r="M262" s="163" t="s">
        <v>1</v>
      </c>
      <c r="N262" s="164" t="s">
        <v>39</v>
      </c>
      <c r="O262" s="59"/>
      <c r="P262" s="165">
        <f>O262*H262</f>
        <v>0</v>
      </c>
      <c r="Q262" s="165">
        <v>4.0000000000000001E-3</v>
      </c>
      <c r="R262" s="165">
        <f>Q262*H262</f>
        <v>0.18340000000000001</v>
      </c>
      <c r="S262" s="165">
        <v>0</v>
      </c>
      <c r="T262" s="166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7" t="s">
        <v>144</v>
      </c>
      <c r="AT262" s="167" t="s">
        <v>140</v>
      </c>
      <c r="AU262" s="167" t="s">
        <v>82</v>
      </c>
      <c r="AY262" s="18" t="s">
        <v>138</v>
      </c>
      <c r="BE262" s="168">
        <f>IF(N262="základní",J262,0)</f>
        <v>0</v>
      </c>
      <c r="BF262" s="168">
        <f>IF(N262="snížená",J262,0)</f>
        <v>0</v>
      </c>
      <c r="BG262" s="168">
        <f>IF(N262="zákl. přenesená",J262,0)</f>
        <v>0</v>
      </c>
      <c r="BH262" s="168">
        <f>IF(N262="sníž. přenesená",J262,0)</f>
        <v>0</v>
      </c>
      <c r="BI262" s="168">
        <f>IF(N262="nulová",J262,0)</f>
        <v>0</v>
      </c>
      <c r="BJ262" s="18" t="s">
        <v>31</v>
      </c>
      <c r="BK262" s="168">
        <f>ROUND(I262*H262,1)</f>
        <v>0</v>
      </c>
      <c r="BL262" s="18" t="s">
        <v>144</v>
      </c>
      <c r="BM262" s="167" t="s">
        <v>333</v>
      </c>
    </row>
    <row r="263" spans="1:65" s="2" customFormat="1" ht="24.2" customHeight="1">
      <c r="A263" s="33"/>
      <c r="B263" s="121"/>
      <c r="C263" s="156" t="s">
        <v>334</v>
      </c>
      <c r="D263" s="156" t="s">
        <v>140</v>
      </c>
      <c r="E263" s="157" t="s">
        <v>335</v>
      </c>
      <c r="F263" s="158" t="s">
        <v>336</v>
      </c>
      <c r="G263" s="159" t="s">
        <v>143</v>
      </c>
      <c r="H263" s="160">
        <v>137.55000000000001</v>
      </c>
      <c r="I263" s="161"/>
      <c r="J263" s="160">
        <f>ROUND(I263*H263,1)</f>
        <v>0</v>
      </c>
      <c r="K263" s="162"/>
      <c r="L263" s="34"/>
      <c r="M263" s="163" t="s">
        <v>1</v>
      </c>
      <c r="N263" s="164" t="s">
        <v>39</v>
      </c>
      <c r="O263" s="59"/>
      <c r="P263" s="165">
        <f>O263*H263</f>
        <v>0</v>
      </c>
      <c r="Q263" s="165">
        <v>7.0000000000000001E-3</v>
      </c>
      <c r="R263" s="165">
        <f>Q263*H263</f>
        <v>0.96285000000000009</v>
      </c>
      <c r="S263" s="165">
        <v>0</v>
      </c>
      <c r="T263" s="166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7" t="s">
        <v>144</v>
      </c>
      <c r="AT263" s="167" t="s">
        <v>140</v>
      </c>
      <c r="AU263" s="167" t="s">
        <v>82</v>
      </c>
      <c r="AY263" s="18" t="s">
        <v>138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8" t="s">
        <v>31</v>
      </c>
      <c r="BK263" s="168">
        <f>ROUND(I263*H263,1)</f>
        <v>0</v>
      </c>
      <c r="BL263" s="18" t="s">
        <v>144</v>
      </c>
      <c r="BM263" s="167" t="s">
        <v>337</v>
      </c>
    </row>
    <row r="264" spans="1:65" s="13" customFormat="1">
      <c r="B264" s="169"/>
      <c r="D264" s="170" t="s">
        <v>146</v>
      </c>
      <c r="F264" s="172" t="s">
        <v>338</v>
      </c>
      <c r="H264" s="173">
        <v>137.55000000000001</v>
      </c>
      <c r="I264" s="174"/>
      <c r="L264" s="169"/>
      <c r="M264" s="175"/>
      <c r="N264" s="176"/>
      <c r="O264" s="176"/>
      <c r="P264" s="176"/>
      <c r="Q264" s="176"/>
      <c r="R264" s="176"/>
      <c r="S264" s="176"/>
      <c r="T264" s="177"/>
      <c r="AT264" s="171" t="s">
        <v>146</v>
      </c>
      <c r="AU264" s="171" t="s">
        <v>82</v>
      </c>
      <c r="AV264" s="13" t="s">
        <v>82</v>
      </c>
      <c r="AW264" s="13" t="s">
        <v>3</v>
      </c>
      <c r="AX264" s="13" t="s">
        <v>31</v>
      </c>
      <c r="AY264" s="171" t="s">
        <v>138</v>
      </c>
    </row>
    <row r="265" spans="1:65" s="2" customFormat="1" ht="24.2" customHeight="1">
      <c r="A265" s="33"/>
      <c r="B265" s="121"/>
      <c r="C265" s="156" t="s">
        <v>339</v>
      </c>
      <c r="D265" s="156" t="s">
        <v>140</v>
      </c>
      <c r="E265" s="157" t="s">
        <v>340</v>
      </c>
      <c r="F265" s="158" t="s">
        <v>341</v>
      </c>
      <c r="G265" s="159" t="s">
        <v>143</v>
      </c>
      <c r="H265" s="160">
        <v>45.85</v>
      </c>
      <c r="I265" s="161"/>
      <c r="J265" s="160">
        <f>ROUND(I265*H265,1)</f>
        <v>0</v>
      </c>
      <c r="K265" s="162"/>
      <c r="L265" s="34"/>
      <c r="M265" s="163" t="s">
        <v>1</v>
      </c>
      <c r="N265" s="164" t="s">
        <v>39</v>
      </c>
      <c r="O265" s="59"/>
      <c r="P265" s="165">
        <f>O265*H265</f>
        <v>0</v>
      </c>
      <c r="Q265" s="165">
        <v>5.9999999999999995E-4</v>
      </c>
      <c r="R265" s="165">
        <f>Q265*H265</f>
        <v>2.751E-2</v>
      </c>
      <c r="S265" s="165">
        <v>0</v>
      </c>
      <c r="T265" s="166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7" t="s">
        <v>144</v>
      </c>
      <c r="AT265" s="167" t="s">
        <v>140</v>
      </c>
      <c r="AU265" s="167" t="s">
        <v>82</v>
      </c>
      <c r="AY265" s="18" t="s">
        <v>138</v>
      </c>
      <c r="BE265" s="168">
        <f>IF(N265="základní",J265,0)</f>
        <v>0</v>
      </c>
      <c r="BF265" s="168">
        <f>IF(N265="snížená",J265,0)</f>
        <v>0</v>
      </c>
      <c r="BG265" s="168">
        <f>IF(N265="zákl. přenesená",J265,0)</f>
        <v>0</v>
      </c>
      <c r="BH265" s="168">
        <f>IF(N265="sníž. přenesená",J265,0)</f>
        <v>0</v>
      </c>
      <c r="BI265" s="168">
        <f>IF(N265="nulová",J265,0)</f>
        <v>0</v>
      </c>
      <c r="BJ265" s="18" t="s">
        <v>31</v>
      </c>
      <c r="BK265" s="168">
        <f>ROUND(I265*H265,1)</f>
        <v>0</v>
      </c>
      <c r="BL265" s="18" t="s">
        <v>144</v>
      </c>
      <c r="BM265" s="167" t="s">
        <v>342</v>
      </c>
    </row>
    <row r="266" spans="1:65" s="2" customFormat="1" ht="16.5" customHeight="1">
      <c r="A266" s="33"/>
      <c r="B266" s="121"/>
      <c r="C266" s="156" t="s">
        <v>343</v>
      </c>
      <c r="D266" s="156" t="s">
        <v>140</v>
      </c>
      <c r="E266" s="157" t="s">
        <v>344</v>
      </c>
      <c r="F266" s="158" t="s">
        <v>345</v>
      </c>
      <c r="G266" s="159" t="s">
        <v>143</v>
      </c>
      <c r="H266" s="160">
        <v>83.01</v>
      </c>
      <c r="I266" s="161"/>
      <c r="J266" s="160">
        <f>ROUND(I266*H266,1)</f>
        <v>0</v>
      </c>
      <c r="K266" s="162"/>
      <c r="L266" s="34"/>
      <c r="M266" s="163" t="s">
        <v>1</v>
      </c>
      <c r="N266" s="164" t="s">
        <v>39</v>
      </c>
      <c r="O266" s="59"/>
      <c r="P266" s="165">
        <f>O266*H266</f>
        <v>0</v>
      </c>
      <c r="Q266" s="165">
        <v>0</v>
      </c>
      <c r="R266" s="165">
        <f>Q266*H266</f>
        <v>0</v>
      </c>
      <c r="S266" s="165">
        <v>0</v>
      </c>
      <c r="T266" s="166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7" t="s">
        <v>144</v>
      </c>
      <c r="AT266" s="167" t="s">
        <v>140</v>
      </c>
      <c r="AU266" s="167" t="s">
        <v>82</v>
      </c>
      <c r="AY266" s="18" t="s">
        <v>138</v>
      </c>
      <c r="BE266" s="168">
        <f>IF(N266="základní",J266,0)</f>
        <v>0</v>
      </c>
      <c r="BF266" s="168">
        <f>IF(N266="snížená",J266,0)</f>
        <v>0</v>
      </c>
      <c r="BG266" s="168">
        <f>IF(N266="zákl. přenesená",J266,0)</f>
        <v>0</v>
      </c>
      <c r="BH266" s="168">
        <f>IF(N266="sníž. přenesená",J266,0)</f>
        <v>0</v>
      </c>
      <c r="BI266" s="168">
        <f>IF(N266="nulová",J266,0)</f>
        <v>0</v>
      </c>
      <c r="BJ266" s="18" t="s">
        <v>31</v>
      </c>
      <c r="BK266" s="168">
        <f>ROUND(I266*H266,1)</f>
        <v>0</v>
      </c>
      <c r="BL266" s="18" t="s">
        <v>144</v>
      </c>
      <c r="BM266" s="167" t="s">
        <v>346</v>
      </c>
    </row>
    <row r="267" spans="1:65" s="15" customFormat="1">
      <c r="B267" s="186"/>
      <c r="D267" s="170" t="s">
        <v>146</v>
      </c>
      <c r="E267" s="187" t="s">
        <v>1</v>
      </c>
      <c r="F267" s="188" t="s">
        <v>347</v>
      </c>
      <c r="H267" s="187" t="s">
        <v>1</v>
      </c>
      <c r="I267" s="189"/>
      <c r="L267" s="186"/>
      <c r="M267" s="190"/>
      <c r="N267" s="191"/>
      <c r="O267" s="191"/>
      <c r="P267" s="191"/>
      <c r="Q267" s="191"/>
      <c r="R267" s="191"/>
      <c r="S267" s="191"/>
      <c r="T267" s="192"/>
      <c r="AT267" s="187" t="s">
        <v>146</v>
      </c>
      <c r="AU267" s="187" t="s">
        <v>82</v>
      </c>
      <c r="AV267" s="15" t="s">
        <v>31</v>
      </c>
      <c r="AW267" s="15" t="s">
        <v>30</v>
      </c>
      <c r="AX267" s="15" t="s">
        <v>74</v>
      </c>
      <c r="AY267" s="187" t="s">
        <v>138</v>
      </c>
    </row>
    <row r="268" spans="1:65" s="15" customFormat="1">
      <c r="B268" s="186"/>
      <c r="D268" s="170" t="s">
        <v>146</v>
      </c>
      <c r="E268" s="187" t="s">
        <v>1</v>
      </c>
      <c r="F268" s="188" t="s">
        <v>159</v>
      </c>
      <c r="H268" s="187" t="s">
        <v>1</v>
      </c>
      <c r="I268" s="189"/>
      <c r="L268" s="186"/>
      <c r="M268" s="190"/>
      <c r="N268" s="191"/>
      <c r="O268" s="191"/>
      <c r="P268" s="191"/>
      <c r="Q268" s="191"/>
      <c r="R268" s="191"/>
      <c r="S268" s="191"/>
      <c r="T268" s="192"/>
      <c r="AT268" s="187" t="s">
        <v>146</v>
      </c>
      <c r="AU268" s="187" t="s">
        <v>82</v>
      </c>
      <c r="AV268" s="15" t="s">
        <v>31</v>
      </c>
      <c r="AW268" s="15" t="s">
        <v>30</v>
      </c>
      <c r="AX268" s="15" t="s">
        <v>74</v>
      </c>
      <c r="AY268" s="187" t="s">
        <v>138</v>
      </c>
    </row>
    <row r="269" spans="1:65" s="13" customFormat="1">
      <c r="B269" s="169"/>
      <c r="D269" s="170" t="s">
        <v>146</v>
      </c>
      <c r="E269" s="171" t="s">
        <v>1</v>
      </c>
      <c r="F269" s="172" t="s">
        <v>348</v>
      </c>
      <c r="H269" s="173">
        <v>13.72</v>
      </c>
      <c r="I269" s="174"/>
      <c r="L269" s="169"/>
      <c r="M269" s="175"/>
      <c r="N269" s="176"/>
      <c r="O269" s="176"/>
      <c r="P269" s="176"/>
      <c r="Q269" s="176"/>
      <c r="R269" s="176"/>
      <c r="S269" s="176"/>
      <c r="T269" s="177"/>
      <c r="AT269" s="171" t="s">
        <v>146</v>
      </c>
      <c r="AU269" s="171" t="s">
        <v>82</v>
      </c>
      <c r="AV269" s="13" t="s">
        <v>82</v>
      </c>
      <c r="AW269" s="13" t="s">
        <v>30</v>
      </c>
      <c r="AX269" s="13" t="s">
        <v>74</v>
      </c>
      <c r="AY269" s="171" t="s">
        <v>138</v>
      </c>
    </row>
    <row r="270" spans="1:65" s="13" customFormat="1">
      <c r="B270" s="169"/>
      <c r="D270" s="170" t="s">
        <v>146</v>
      </c>
      <c r="E270" s="171" t="s">
        <v>1</v>
      </c>
      <c r="F270" s="172" t="s">
        <v>349</v>
      </c>
      <c r="H270" s="173">
        <v>15.99</v>
      </c>
      <c r="I270" s="174"/>
      <c r="L270" s="169"/>
      <c r="M270" s="175"/>
      <c r="N270" s="176"/>
      <c r="O270" s="176"/>
      <c r="P270" s="176"/>
      <c r="Q270" s="176"/>
      <c r="R270" s="176"/>
      <c r="S270" s="176"/>
      <c r="T270" s="177"/>
      <c r="AT270" s="171" t="s">
        <v>146</v>
      </c>
      <c r="AU270" s="171" t="s">
        <v>82</v>
      </c>
      <c r="AV270" s="13" t="s">
        <v>82</v>
      </c>
      <c r="AW270" s="13" t="s">
        <v>30</v>
      </c>
      <c r="AX270" s="13" t="s">
        <v>74</v>
      </c>
      <c r="AY270" s="171" t="s">
        <v>138</v>
      </c>
    </row>
    <row r="271" spans="1:65" s="13" customFormat="1">
      <c r="B271" s="169"/>
      <c r="D271" s="170" t="s">
        <v>146</v>
      </c>
      <c r="E271" s="171" t="s">
        <v>1</v>
      </c>
      <c r="F271" s="172" t="s">
        <v>350</v>
      </c>
      <c r="H271" s="173">
        <v>4.03</v>
      </c>
      <c r="I271" s="174"/>
      <c r="L271" s="169"/>
      <c r="M271" s="175"/>
      <c r="N271" s="176"/>
      <c r="O271" s="176"/>
      <c r="P271" s="176"/>
      <c r="Q271" s="176"/>
      <c r="R271" s="176"/>
      <c r="S271" s="176"/>
      <c r="T271" s="177"/>
      <c r="AT271" s="171" t="s">
        <v>146</v>
      </c>
      <c r="AU271" s="171" t="s">
        <v>82</v>
      </c>
      <c r="AV271" s="13" t="s">
        <v>82</v>
      </c>
      <c r="AW271" s="13" t="s">
        <v>30</v>
      </c>
      <c r="AX271" s="13" t="s">
        <v>74</v>
      </c>
      <c r="AY271" s="171" t="s">
        <v>138</v>
      </c>
    </row>
    <row r="272" spans="1:65" s="13" customFormat="1">
      <c r="B272" s="169"/>
      <c r="D272" s="170" t="s">
        <v>146</v>
      </c>
      <c r="E272" s="171" t="s">
        <v>1</v>
      </c>
      <c r="F272" s="172" t="s">
        <v>351</v>
      </c>
      <c r="H272" s="173">
        <v>9.36</v>
      </c>
      <c r="I272" s="174"/>
      <c r="L272" s="169"/>
      <c r="M272" s="175"/>
      <c r="N272" s="176"/>
      <c r="O272" s="176"/>
      <c r="P272" s="176"/>
      <c r="Q272" s="176"/>
      <c r="R272" s="176"/>
      <c r="S272" s="176"/>
      <c r="T272" s="177"/>
      <c r="AT272" s="171" t="s">
        <v>146</v>
      </c>
      <c r="AU272" s="171" t="s">
        <v>82</v>
      </c>
      <c r="AV272" s="13" t="s">
        <v>82</v>
      </c>
      <c r="AW272" s="13" t="s">
        <v>30</v>
      </c>
      <c r="AX272" s="13" t="s">
        <v>74</v>
      </c>
      <c r="AY272" s="171" t="s">
        <v>138</v>
      </c>
    </row>
    <row r="273" spans="1:65" s="13" customFormat="1">
      <c r="B273" s="169"/>
      <c r="D273" s="170" t="s">
        <v>146</v>
      </c>
      <c r="E273" s="171" t="s">
        <v>1</v>
      </c>
      <c r="F273" s="172" t="s">
        <v>352</v>
      </c>
      <c r="H273" s="173">
        <v>15.34</v>
      </c>
      <c r="I273" s="174"/>
      <c r="L273" s="169"/>
      <c r="M273" s="175"/>
      <c r="N273" s="176"/>
      <c r="O273" s="176"/>
      <c r="P273" s="176"/>
      <c r="Q273" s="176"/>
      <c r="R273" s="176"/>
      <c r="S273" s="176"/>
      <c r="T273" s="177"/>
      <c r="AT273" s="171" t="s">
        <v>146</v>
      </c>
      <c r="AU273" s="171" t="s">
        <v>82</v>
      </c>
      <c r="AV273" s="13" t="s">
        <v>82</v>
      </c>
      <c r="AW273" s="13" t="s">
        <v>30</v>
      </c>
      <c r="AX273" s="13" t="s">
        <v>74</v>
      </c>
      <c r="AY273" s="171" t="s">
        <v>138</v>
      </c>
    </row>
    <row r="274" spans="1:65" s="16" customFormat="1">
      <c r="B274" s="193"/>
      <c r="D274" s="170" t="s">
        <v>146</v>
      </c>
      <c r="E274" s="194" t="s">
        <v>1</v>
      </c>
      <c r="F274" s="195" t="s">
        <v>165</v>
      </c>
      <c r="H274" s="196">
        <v>58.44</v>
      </c>
      <c r="I274" s="197"/>
      <c r="L274" s="193"/>
      <c r="M274" s="198"/>
      <c r="N274" s="199"/>
      <c r="O274" s="199"/>
      <c r="P274" s="199"/>
      <c r="Q274" s="199"/>
      <c r="R274" s="199"/>
      <c r="S274" s="199"/>
      <c r="T274" s="200"/>
      <c r="AT274" s="194" t="s">
        <v>146</v>
      </c>
      <c r="AU274" s="194" t="s">
        <v>82</v>
      </c>
      <c r="AV274" s="16" t="s">
        <v>154</v>
      </c>
      <c r="AW274" s="16" t="s">
        <v>30</v>
      </c>
      <c r="AX274" s="16" t="s">
        <v>74</v>
      </c>
      <c r="AY274" s="194" t="s">
        <v>138</v>
      </c>
    </row>
    <row r="275" spans="1:65" s="15" customFormat="1">
      <c r="B275" s="186"/>
      <c r="D275" s="170" t="s">
        <v>146</v>
      </c>
      <c r="E275" s="187" t="s">
        <v>1</v>
      </c>
      <c r="F275" s="188" t="s">
        <v>166</v>
      </c>
      <c r="H275" s="187" t="s">
        <v>1</v>
      </c>
      <c r="I275" s="189"/>
      <c r="L275" s="186"/>
      <c r="M275" s="190"/>
      <c r="N275" s="191"/>
      <c r="O275" s="191"/>
      <c r="P275" s="191"/>
      <c r="Q275" s="191"/>
      <c r="R275" s="191"/>
      <c r="S275" s="191"/>
      <c r="T275" s="192"/>
      <c r="AT275" s="187" t="s">
        <v>146</v>
      </c>
      <c r="AU275" s="187" t="s">
        <v>82</v>
      </c>
      <c r="AV275" s="15" t="s">
        <v>31</v>
      </c>
      <c r="AW275" s="15" t="s">
        <v>30</v>
      </c>
      <c r="AX275" s="15" t="s">
        <v>74</v>
      </c>
      <c r="AY275" s="187" t="s">
        <v>138</v>
      </c>
    </row>
    <row r="276" spans="1:65" s="13" customFormat="1">
      <c r="B276" s="169"/>
      <c r="D276" s="170" t="s">
        <v>146</v>
      </c>
      <c r="E276" s="171" t="s">
        <v>1</v>
      </c>
      <c r="F276" s="172" t="s">
        <v>353</v>
      </c>
      <c r="H276" s="173">
        <v>5.63</v>
      </c>
      <c r="I276" s="174"/>
      <c r="L276" s="169"/>
      <c r="M276" s="175"/>
      <c r="N276" s="176"/>
      <c r="O276" s="176"/>
      <c r="P276" s="176"/>
      <c r="Q276" s="176"/>
      <c r="R276" s="176"/>
      <c r="S276" s="176"/>
      <c r="T276" s="177"/>
      <c r="AT276" s="171" t="s">
        <v>146</v>
      </c>
      <c r="AU276" s="171" t="s">
        <v>82</v>
      </c>
      <c r="AV276" s="13" t="s">
        <v>82</v>
      </c>
      <c r="AW276" s="13" t="s">
        <v>30</v>
      </c>
      <c r="AX276" s="13" t="s">
        <v>74</v>
      </c>
      <c r="AY276" s="171" t="s">
        <v>138</v>
      </c>
    </row>
    <row r="277" spans="1:65" s="13" customFormat="1">
      <c r="B277" s="169"/>
      <c r="D277" s="170" t="s">
        <v>146</v>
      </c>
      <c r="E277" s="171" t="s">
        <v>1</v>
      </c>
      <c r="F277" s="172" t="s">
        <v>354</v>
      </c>
      <c r="H277" s="173">
        <v>6.94</v>
      </c>
      <c r="I277" s="174"/>
      <c r="L277" s="169"/>
      <c r="M277" s="175"/>
      <c r="N277" s="176"/>
      <c r="O277" s="176"/>
      <c r="P277" s="176"/>
      <c r="Q277" s="176"/>
      <c r="R277" s="176"/>
      <c r="S277" s="176"/>
      <c r="T277" s="177"/>
      <c r="AT277" s="171" t="s">
        <v>146</v>
      </c>
      <c r="AU277" s="171" t="s">
        <v>82</v>
      </c>
      <c r="AV277" s="13" t="s">
        <v>82</v>
      </c>
      <c r="AW277" s="13" t="s">
        <v>30</v>
      </c>
      <c r="AX277" s="13" t="s">
        <v>74</v>
      </c>
      <c r="AY277" s="171" t="s">
        <v>138</v>
      </c>
    </row>
    <row r="278" spans="1:65" s="13" customFormat="1">
      <c r="B278" s="169"/>
      <c r="D278" s="170" t="s">
        <v>146</v>
      </c>
      <c r="E278" s="171" t="s">
        <v>1</v>
      </c>
      <c r="F278" s="172" t="s">
        <v>355</v>
      </c>
      <c r="H278" s="173">
        <v>12</v>
      </c>
      <c r="I278" s="174"/>
      <c r="L278" s="169"/>
      <c r="M278" s="175"/>
      <c r="N278" s="176"/>
      <c r="O278" s="176"/>
      <c r="P278" s="176"/>
      <c r="Q278" s="176"/>
      <c r="R278" s="176"/>
      <c r="S278" s="176"/>
      <c r="T278" s="177"/>
      <c r="AT278" s="171" t="s">
        <v>146</v>
      </c>
      <c r="AU278" s="171" t="s">
        <v>82</v>
      </c>
      <c r="AV278" s="13" t="s">
        <v>82</v>
      </c>
      <c r="AW278" s="13" t="s">
        <v>30</v>
      </c>
      <c r="AX278" s="13" t="s">
        <v>74</v>
      </c>
      <c r="AY278" s="171" t="s">
        <v>138</v>
      </c>
    </row>
    <row r="279" spans="1:65" s="16" customFormat="1">
      <c r="B279" s="193"/>
      <c r="D279" s="170" t="s">
        <v>146</v>
      </c>
      <c r="E279" s="194" t="s">
        <v>1</v>
      </c>
      <c r="F279" s="195" t="s">
        <v>170</v>
      </c>
      <c r="H279" s="196">
        <v>24.57</v>
      </c>
      <c r="I279" s="197"/>
      <c r="L279" s="193"/>
      <c r="M279" s="198"/>
      <c r="N279" s="199"/>
      <c r="O279" s="199"/>
      <c r="P279" s="199"/>
      <c r="Q279" s="199"/>
      <c r="R279" s="199"/>
      <c r="S279" s="199"/>
      <c r="T279" s="200"/>
      <c r="AT279" s="194" t="s">
        <v>146</v>
      </c>
      <c r="AU279" s="194" t="s">
        <v>82</v>
      </c>
      <c r="AV279" s="16" t="s">
        <v>154</v>
      </c>
      <c r="AW279" s="16" t="s">
        <v>30</v>
      </c>
      <c r="AX279" s="16" t="s">
        <v>74</v>
      </c>
      <c r="AY279" s="194" t="s">
        <v>138</v>
      </c>
    </row>
    <row r="280" spans="1:65" s="14" customFormat="1">
      <c r="B280" s="178"/>
      <c r="D280" s="170" t="s">
        <v>146</v>
      </c>
      <c r="E280" s="179" t="s">
        <v>1</v>
      </c>
      <c r="F280" s="180" t="s">
        <v>153</v>
      </c>
      <c r="H280" s="181">
        <v>83.01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146</v>
      </c>
      <c r="AU280" s="179" t="s">
        <v>82</v>
      </c>
      <c r="AV280" s="14" t="s">
        <v>144</v>
      </c>
      <c r="AW280" s="14" t="s">
        <v>30</v>
      </c>
      <c r="AX280" s="14" t="s">
        <v>31</v>
      </c>
      <c r="AY280" s="179" t="s">
        <v>138</v>
      </c>
    </row>
    <row r="281" spans="1:65" s="2" customFormat="1" ht="24.2" customHeight="1">
      <c r="A281" s="33"/>
      <c r="B281" s="121"/>
      <c r="C281" s="156" t="s">
        <v>356</v>
      </c>
      <c r="D281" s="156" t="s">
        <v>140</v>
      </c>
      <c r="E281" s="157" t="s">
        <v>357</v>
      </c>
      <c r="F281" s="158" t="s">
        <v>358</v>
      </c>
      <c r="G281" s="159" t="s">
        <v>157</v>
      </c>
      <c r="H281" s="160">
        <v>3.59</v>
      </c>
      <c r="I281" s="161"/>
      <c r="J281" s="160">
        <f>ROUND(I281*H281,1)</f>
        <v>0</v>
      </c>
      <c r="K281" s="162"/>
      <c r="L281" s="34"/>
      <c r="M281" s="163" t="s">
        <v>1</v>
      </c>
      <c r="N281" s="164" t="s">
        <v>39</v>
      </c>
      <c r="O281" s="59"/>
      <c r="P281" s="165">
        <f>O281*H281</f>
        <v>0</v>
      </c>
      <c r="Q281" s="165">
        <v>2.3010199999999998</v>
      </c>
      <c r="R281" s="165">
        <f>Q281*H281</f>
        <v>8.2606617999999994</v>
      </c>
      <c r="S281" s="165">
        <v>0</v>
      </c>
      <c r="T281" s="166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7" t="s">
        <v>144</v>
      </c>
      <c r="AT281" s="167" t="s">
        <v>140</v>
      </c>
      <c r="AU281" s="167" t="s">
        <v>82</v>
      </c>
      <c r="AY281" s="18" t="s">
        <v>138</v>
      </c>
      <c r="BE281" s="168">
        <f>IF(N281="základní",J281,0)</f>
        <v>0</v>
      </c>
      <c r="BF281" s="168">
        <f>IF(N281="snížená",J281,0)</f>
        <v>0</v>
      </c>
      <c r="BG281" s="168">
        <f>IF(N281="zákl. přenesená",J281,0)</f>
        <v>0</v>
      </c>
      <c r="BH281" s="168">
        <f>IF(N281="sníž. přenesená",J281,0)</f>
        <v>0</v>
      </c>
      <c r="BI281" s="168">
        <f>IF(N281="nulová",J281,0)</f>
        <v>0</v>
      </c>
      <c r="BJ281" s="18" t="s">
        <v>31</v>
      </c>
      <c r="BK281" s="168">
        <f>ROUND(I281*H281,1)</f>
        <v>0</v>
      </c>
      <c r="BL281" s="18" t="s">
        <v>144</v>
      </c>
      <c r="BM281" s="167" t="s">
        <v>359</v>
      </c>
    </row>
    <row r="282" spans="1:65" s="15" customFormat="1">
      <c r="B282" s="186"/>
      <c r="D282" s="170" t="s">
        <v>146</v>
      </c>
      <c r="E282" s="187" t="s">
        <v>1</v>
      </c>
      <c r="F282" s="188" t="s">
        <v>360</v>
      </c>
      <c r="H282" s="187" t="s">
        <v>1</v>
      </c>
      <c r="I282" s="189"/>
      <c r="L282" s="186"/>
      <c r="M282" s="190"/>
      <c r="N282" s="191"/>
      <c r="O282" s="191"/>
      <c r="P282" s="191"/>
      <c r="Q282" s="191"/>
      <c r="R282" s="191"/>
      <c r="S282" s="191"/>
      <c r="T282" s="192"/>
      <c r="AT282" s="187" t="s">
        <v>146</v>
      </c>
      <c r="AU282" s="187" t="s">
        <v>82</v>
      </c>
      <c r="AV282" s="15" t="s">
        <v>31</v>
      </c>
      <c r="AW282" s="15" t="s">
        <v>30</v>
      </c>
      <c r="AX282" s="15" t="s">
        <v>74</v>
      </c>
      <c r="AY282" s="187" t="s">
        <v>138</v>
      </c>
    </row>
    <row r="283" spans="1:65" s="13" customFormat="1">
      <c r="B283" s="169"/>
      <c r="D283" s="170" t="s">
        <v>146</v>
      </c>
      <c r="E283" s="171" t="s">
        <v>1</v>
      </c>
      <c r="F283" s="172" t="s">
        <v>219</v>
      </c>
      <c r="H283" s="173">
        <v>0.84</v>
      </c>
      <c r="I283" s="174"/>
      <c r="L283" s="169"/>
      <c r="M283" s="175"/>
      <c r="N283" s="176"/>
      <c r="O283" s="176"/>
      <c r="P283" s="176"/>
      <c r="Q283" s="176"/>
      <c r="R283" s="176"/>
      <c r="S283" s="176"/>
      <c r="T283" s="177"/>
      <c r="AT283" s="171" t="s">
        <v>146</v>
      </c>
      <c r="AU283" s="171" t="s">
        <v>82</v>
      </c>
      <c r="AV283" s="13" t="s">
        <v>82</v>
      </c>
      <c r="AW283" s="13" t="s">
        <v>30</v>
      </c>
      <c r="AX283" s="13" t="s">
        <v>74</v>
      </c>
      <c r="AY283" s="171" t="s">
        <v>138</v>
      </c>
    </row>
    <row r="284" spans="1:65" s="13" customFormat="1">
      <c r="B284" s="169"/>
      <c r="D284" s="170" t="s">
        <v>146</v>
      </c>
      <c r="E284" s="171" t="s">
        <v>1</v>
      </c>
      <c r="F284" s="172" t="s">
        <v>220</v>
      </c>
      <c r="H284" s="173">
        <v>0.98</v>
      </c>
      <c r="I284" s="174"/>
      <c r="L284" s="169"/>
      <c r="M284" s="175"/>
      <c r="N284" s="176"/>
      <c r="O284" s="176"/>
      <c r="P284" s="176"/>
      <c r="Q284" s="176"/>
      <c r="R284" s="176"/>
      <c r="S284" s="176"/>
      <c r="T284" s="177"/>
      <c r="AT284" s="171" t="s">
        <v>146</v>
      </c>
      <c r="AU284" s="171" t="s">
        <v>82</v>
      </c>
      <c r="AV284" s="13" t="s">
        <v>82</v>
      </c>
      <c r="AW284" s="13" t="s">
        <v>30</v>
      </c>
      <c r="AX284" s="13" t="s">
        <v>74</v>
      </c>
      <c r="AY284" s="171" t="s">
        <v>138</v>
      </c>
    </row>
    <row r="285" spans="1:65" s="13" customFormat="1">
      <c r="B285" s="169"/>
      <c r="D285" s="170" t="s">
        <v>146</v>
      </c>
      <c r="E285" s="171" t="s">
        <v>1</v>
      </c>
      <c r="F285" s="172" t="s">
        <v>221</v>
      </c>
      <c r="H285" s="173">
        <v>0.25</v>
      </c>
      <c r="I285" s="174"/>
      <c r="L285" s="169"/>
      <c r="M285" s="175"/>
      <c r="N285" s="176"/>
      <c r="O285" s="176"/>
      <c r="P285" s="176"/>
      <c r="Q285" s="176"/>
      <c r="R285" s="176"/>
      <c r="S285" s="176"/>
      <c r="T285" s="177"/>
      <c r="AT285" s="171" t="s">
        <v>146</v>
      </c>
      <c r="AU285" s="171" t="s">
        <v>82</v>
      </c>
      <c r="AV285" s="13" t="s">
        <v>82</v>
      </c>
      <c r="AW285" s="13" t="s">
        <v>30</v>
      </c>
      <c r="AX285" s="13" t="s">
        <v>74</v>
      </c>
      <c r="AY285" s="171" t="s">
        <v>138</v>
      </c>
    </row>
    <row r="286" spans="1:65" s="13" customFormat="1">
      <c r="B286" s="169"/>
      <c r="D286" s="170" t="s">
        <v>146</v>
      </c>
      <c r="E286" s="171" t="s">
        <v>1</v>
      </c>
      <c r="F286" s="172" t="s">
        <v>222</v>
      </c>
      <c r="H286" s="173">
        <v>0.57999999999999996</v>
      </c>
      <c r="I286" s="174"/>
      <c r="L286" s="169"/>
      <c r="M286" s="175"/>
      <c r="N286" s="176"/>
      <c r="O286" s="176"/>
      <c r="P286" s="176"/>
      <c r="Q286" s="176"/>
      <c r="R286" s="176"/>
      <c r="S286" s="176"/>
      <c r="T286" s="177"/>
      <c r="AT286" s="171" t="s">
        <v>146</v>
      </c>
      <c r="AU286" s="171" t="s">
        <v>82</v>
      </c>
      <c r="AV286" s="13" t="s">
        <v>82</v>
      </c>
      <c r="AW286" s="13" t="s">
        <v>30</v>
      </c>
      <c r="AX286" s="13" t="s">
        <v>74</v>
      </c>
      <c r="AY286" s="171" t="s">
        <v>138</v>
      </c>
    </row>
    <row r="287" spans="1:65" s="13" customFormat="1">
      <c r="B287" s="169"/>
      <c r="D287" s="170" t="s">
        <v>146</v>
      </c>
      <c r="E287" s="171" t="s">
        <v>1</v>
      </c>
      <c r="F287" s="172" t="s">
        <v>361</v>
      </c>
      <c r="H287" s="173">
        <v>0.94</v>
      </c>
      <c r="I287" s="174"/>
      <c r="L287" s="169"/>
      <c r="M287" s="175"/>
      <c r="N287" s="176"/>
      <c r="O287" s="176"/>
      <c r="P287" s="176"/>
      <c r="Q287" s="176"/>
      <c r="R287" s="176"/>
      <c r="S287" s="176"/>
      <c r="T287" s="177"/>
      <c r="AT287" s="171" t="s">
        <v>146</v>
      </c>
      <c r="AU287" s="171" t="s">
        <v>82</v>
      </c>
      <c r="AV287" s="13" t="s">
        <v>82</v>
      </c>
      <c r="AW287" s="13" t="s">
        <v>30</v>
      </c>
      <c r="AX287" s="13" t="s">
        <v>74</v>
      </c>
      <c r="AY287" s="171" t="s">
        <v>138</v>
      </c>
    </row>
    <row r="288" spans="1:65" s="14" customFormat="1">
      <c r="B288" s="178"/>
      <c r="D288" s="170" t="s">
        <v>146</v>
      </c>
      <c r="E288" s="179" t="s">
        <v>1</v>
      </c>
      <c r="F288" s="180" t="s">
        <v>153</v>
      </c>
      <c r="H288" s="181">
        <v>3.59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146</v>
      </c>
      <c r="AU288" s="179" t="s">
        <v>82</v>
      </c>
      <c r="AV288" s="14" t="s">
        <v>144</v>
      </c>
      <c r="AW288" s="14" t="s">
        <v>30</v>
      </c>
      <c r="AX288" s="14" t="s">
        <v>31</v>
      </c>
      <c r="AY288" s="179" t="s">
        <v>138</v>
      </c>
    </row>
    <row r="289" spans="1:65" s="2" customFormat="1" ht="24.2" customHeight="1">
      <c r="A289" s="33"/>
      <c r="B289" s="121"/>
      <c r="C289" s="156" t="s">
        <v>362</v>
      </c>
      <c r="D289" s="156" t="s">
        <v>140</v>
      </c>
      <c r="E289" s="157" t="s">
        <v>363</v>
      </c>
      <c r="F289" s="158" t="s">
        <v>364</v>
      </c>
      <c r="G289" s="159" t="s">
        <v>236</v>
      </c>
      <c r="H289" s="160">
        <v>18</v>
      </c>
      <c r="I289" s="161"/>
      <c r="J289" s="160">
        <f>ROUND(I289*H289,1)</f>
        <v>0</v>
      </c>
      <c r="K289" s="162"/>
      <c r="L289" s="34"/>
      <c r="M289" s="163" t="s">
        <v>1</v>
      </c>
      <c r="N289" s="164" t="s">
        <v>39</v>
      </c>
      <c r="O289" s="59"/>
      <c r="P289" s="165">
        <f>O289*H289</f>
        <v>0</v>
      </c>
      <c r="Q289" s="165">
        <v>0</v>
      </c>
      <c r="R289" s="165">
        <f>Q289*H289</f>
        <v>0</v>
      </c>
      <c r="S289" s="165">
        <v>0</v>
      </c>
      <c r="T289" s="166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7" t="s">
        <v>144</v>
      </c>
      <c r="AT289" s="167" t="s">
        <v>140</v>
      </c>
      <c r="AU289" s="167" t="s">
        <v>82</v>
      </c>
      <c r="AY289" s="18" t="s">
        <v>138</v>
      </c>
      <c r="BE289" s="168">
        <f>IF(N289="základní",J289,0)</f>
        <v>0</v>
      </c>
      <c r="BF289" s="168">
        <f>IF(N289="snížená",J289,0)</f>
        <v>0</v>
      </c>
      <c r="BG289" s="168">
        <f>IF(N289="zákl. přenesená",J289,0)</f>
        <v>0</v>
      </c>
      <c r="BH289" s="168">
        <f>IF(N289="sníž. přenesená",J289,0)</f>
        <v>0</v>
      </c>
      <c r="BI289" s="168">
        <f>IF(N289="nulová",J289,0)</f>
        <v>0</v>
      </c>
      <c r="BJ289" s="18" t="s">
        <v>31</v>
      </c>
      <c r="BK289" s="168">
        <f>ROUND(I289*H289,1)</f>
        <v>0</v>
      </c>
      <c r="BL289" s="18" t="s">
        <v>144</v>
      </c>
      <c r="BM289" s="167" t="s">
        <v>365</v>
      </c>
    </row>
    <row r="290" spans="1:65" s="13" customFormat="1">
      <c r="B290" s="169"/>
      <c r="D290" s="170" t="s">
        <v>146</v>
      </c>
      <c r="E290" s="171" t="s">
        <v>1</v>
      </c>
      <c r="F290" s="172" t="s">
        <v>366</v>
      </c>
      <c r="H290" s="173">
        <v>12</v>
      </c>
      <c r="I290" s="174"/>
      <c r="L290" s="169"/>
      <c r="M290" s="175"/>
      <c r="N290" s="176"/>
      <c r="O290" s="176"/>
      <c r="P290" s="176"/>
      <c r="Q290" s="176"/>
      <c r="R290" s="176"/>
      <c r="S290" s="176"/>
      <c r="T290" s="177"/>
      <c r="AT290" s="171" t="s">
        <v>146</v>
      </c>
      <c r="AU290" s="171" t="s">
        <v>82</v>
      </c>
      <c r="AV290" s="13" t="s">
        <v>82</v>
      </c>
      <c r="AW290" s="13" t="s">
        <v>30</v>
      </c>
      <c r="AX290" s="13" t="s">
        <v>74</v>
      </c>
      <c r="AY290" s="171" t="s">
        <v>138</v>
      </c>
    </row>
    <row r="291" spans="1:65" s="13" customFormat="1">
      <c r="B291" s="169"/>
      <c r="D291" s="170" t="s">
        <v>146</v>
      </c>
      <c r="E291" s="171" t="s">
        <v>1</v>
      </c>
      <c r="F291" s="172" t="s">
        <v>367</v>
      </c>
      <c r="H291" s="173">
        <v>6</v>
      </c>
      <c r="I291" s="174"/>
      <c r="L291" s="169"/>
      <c r="M291" s="175"/>
      <c r="N291" s="176"/>
      <c r="O291" s="176"/>
      <c r="P291" s="176"/>
      <c r="Q291" s="176"/>
      <c r="R291" s="176"/>
      <c r="S291" s="176"/>
      <c r="T291" s="177"/>
      <c r="AT291" s="171" t="s">
        <v>146</v>
      </c>
      <c r="AU291" s="171" t="s">
        <v>82</v>
      </c>
      <c r="AV291" s="13" t="s">
        <v>82</v>
      </c>
      <c r="AW291" s="13" t="s">
        <v>30</v>
      </c>
      <c r="AX291" s="13" t="s">
        <v>74</v>
      </c>
      <c r="AY291" s="171" t="s">
        <v>138</v>
      </c>
    </row>
    <row r="292" spans="1:65" s="14" customFormat="1">
      <c r="B292" s="178"/>
      <c r="D292" s="170" t="s">
        <v>146</v>
      </c>
      <c r="E292" s="179" t="s">
        <v>1</v>
      </c>
      <c r="F292" s="180" t="s">
        <v>153</v>
      </c>
      <c r="H292" s="181">
        <v>18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146</v>
      </c>
      <c r="AU292" s="179" t="s">
        <v>82</v>
      </c>
      <c r="AV292" s="14" t="s">
        <v>144</v>
      </c>
      <c r="AW292" s="14" t="s">
        <v>30</v>
      </c>
      <c r="AX292" s="14" t="s">
        <v>31</v>
      </c>
      <c r="AY292" s="179" t="s">
        <v>138</v>
      </c>
    </row>
    <row r="293" spans="1:65" s="2" customFormat="1" ht="16.5" customHeight="1">
      <c r="A293" s="33"/>
      <c r="B293" s="121"/>
      <c r="C293" s="201" t="s">
        <v>368</v>
      </c>
      <c r="D293" s="201" t="s">
        <v>209</v>
      </c>
      <c r="E293" s="202" t="s">
        <v>369</v>
      </c>
      <c r="F293" s="203" t="s">
        <v>370</v>
      </c>
      <c r="G293" s="204" t="s">
        <v>236</v>
      </c>
      <c r="H293" s="205">
        <v>18</v>
      </c>
      <c r="I293" s="206"/>
      <c r="J293" s="205">
        <f>ROUND(I293*H293,1)</f>
        <v>0</v>
      </c>
      <c r="K293" s="207"/>
      <c r="L293" s="208"/>
      <c r="M293" s="209" t="s">
        <v>1</v>
      </c>
      <c r="N293" s="210" t="s">
        <v>39</v>
      </c>
      <c r="O293" s="59"/>
      <c r="P293" s="165">
        <f>O293*H293</f>
        <v>0</v>
      </c>
      <c r="Q293" s="165">
        <v>2.4000000000000001E-4</v>
      </c>
      <c r="R293" s="165">
        <f>Q293*H293</f>
        <v>4.3200000000000001E-3</v>
      </c>
      <c r="S293" s="165">
        <v>0</v>
      </c>
      <c r="T293" s="16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7" t="s">
        <v>190</v>
      </c>
      <c r="AT293" s="167" t="s">
        <v>209</v>
      </c>
      <c r="AU293" s="167" t="s">
        <v>82</v>
      </c>
      <c r="AY293" s="18" t="s">
        <v>138</v>
      </c>
      <c r="BE293" s="168">
        <f>IF(N293="základní",J293,0)</f>
        <v>0</v>
      </c>
      <c r="BF293" s="168">
        <f>IF(N293="snížená",J293,0)</f>
        <v>0</v>
      </c>
      <c r="BG293" s="168">
        <f>IF(N293="zákl. přenesená",J293,0)</f>
        <v>0</v>
      </c>
      <c r="BH293" s="168">
        <f>IF(N293="sníž. přenesená",J293,0)</f>
        <v>0</v>
      </c>
      <c r="BI293" s="168">
        <f>IF(N293="nulová",J293,0)</f>
        <v>0</v>
      </c>
      <c r="BJ293" s="18" t="s">
        <v>31</v>
      </c>
      <c r="BK293" s="168">
        <f>ROUND(I293*H293,1)</f>
        <v>0</v>
      </c>
      <c r="BL293" s="18" t="s">
        <v>144</v>
      </c>
      <c r="BM293" s="167" t="s">
        <v>371</v>
      </c>
    </row>
    <row r="294" spans="1:65" s="2" customFormat="1" ht="24.2" customHeight="1">
      <c r="A294" s="33"/>
      <c r="B294" s="121"/>
      <c r="C294" s="156" t="s">
        <v>372</v>
      </c>
      <c r="D294" s="156" t="s">
        <v>140</v>
      </c>
      <c r="E294" s="157" t="s">
        <v>373</v>
      </c>
      <c r="F294" s="158" t="s">
        <v>374</v>
      </c>
      <c r="G294" s="159" t="s">
        <v>236</v>
      </c>
      <c r="H294" s="160">
        <v>12</v>
      </c>
      <c r="I294" s="161"/>
      <c r="J294" s="160">
        <f>ROUND(I294*H294,1)</f>
        <v>0</v>
      </c>
      <c r="K294" s="162"/>
      <c r="L294" s="34"/>
      <c r="M294" s="163" t="s">
        <v>1</v>
      </c>
      <c r="N294" s="164" t="s">
        <v>39</v>
      </c>
      <c r="O294" s="59"/>
      <c r="P294" s="165">
        <f>O294*H294</f>
        <v>0</v>
      </c>
      <c r="Q294" s="165">
        <v>0</v>
      </c>
      <c r="R294" s="165">
        <f>Q294*H294</f>
        <v>0</v>
      </c>
      <c r="S294" s="165">
        <v>0</v>
      </c>
      <c r="T294" s="16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7" t="s">
        <v>144</v>
      </c>
      <c r="AT294" s="167" t="s">
        <v>140</v>
      </c>
      <c r="AU294" s="167" t="s">
        <v>82</v>
      </c>
      <c r="AY294" s="18" t="s">
        <v>138</v>
      </c>
      <c r="BE294" s="168">
        <f>IF(N294="základní",J294,0)</f>
        <v>0</v>
      </c>
      <c r="BF294" s="168">
        <f>IF(N294="snížená",J294,0)</f>
        <v>0</v>
      </c>
      <c r="BG294" s="168">
        <f>IF(N294="zákl. přenesená",J294,0)</f>
        <v>0</v>
      </c>
      <c r="BH294" s="168">
        <f>IF(N294="sníž. přenesená",J294,0)</f>
        <v>0</v>
      </c>
      <c r="BI294" s="168">
        <f>IF(N294="nulová",J294,0)</f>
        <v>0</v>
      </c>
      <c r="BJ294" s="18" t="s">
        <v>31</v>
      </c>
      <c r="BK294" s="168">
        <f>ROUND(I294*H294,1)</f>
        <v>0</v>
      </c>
      <c r="BL294" s="18" t="s">
        <v>144</v>
      </c>
      <c r="BM294" s="167" t="s">
        <v>375</v>
      </c>
    </row>
    <row r="295" spans="1:65" s="13" customFormat="1">
      <c r="B295" s="169"/>
      <c r="D295" s="170" t="s">
        <v>146</v>
      </c>
      <c r="E295" s="171" t="s">
        <v>1</v>
      </c>
      <c r="F295" s="172" t="s">
        <v>366</v>
      </c>
      <c r="H295" s="173">
        <v>12</v>
      </c>
      <c r="I295" s="174"/>
      <c r="L295" s="169"/>
      <c r="M295" s="175"/>
      <c r="N295" s="176"/>
      <c r="O295" s="176"/>
      <c r="P295" s="176"/>
      <c r="Q295" s="176"/>
      <c r="R295" s="176"/>
      <c r="S295" s="176"/>
      <c r="T295" s="177"/>
      <c r="AT295" s="171" t="s">
        <v>146</v>
      </c>
      <c r="AU295" s="171" t="s">
        <v>82</v>
      </c>
      <c r="AV295" s="13" t="s">
        <v>82</v>
      </c>
      <c r="AW295" s="13" t="s">
        <v>30</v>
      </c>
      <c r="AX295" s="13" t="s">
        <v>31</v>
      </c>
      <c r="AY295" s="171" t="s">
        <v>138</v>
      </c>
    </row>
    <row r="296" spans="1:65" s="2" customFormat="1" ht="16.5" customHeight="1">
      <c r="A296" s="33"/>
      <c r="B296" s="121"/>
      <c r="C296" s="201" t="s">
        <v>376</v>
      </c>
      <c r="D296" s="201" t="s">
        <v>209</v>
      </c>
      <c r="E296" s="202" t="s">
        <v>377</v>
      </c>
      <c r="F296" s="203" t="s">
        <v>378</v>
      </c>
      <c r="G296" s="204" t="s">
        <v>236</v>
      </c>
      <c r="H296" s="205">
        <v>12</v>
      </c>
      <c r="I296" s="206"/>
      <c r="J296" s="205">
        <f>ROUND(I296*H296,1)</f>
        <v>0</v>
      </c>
      <c r="K296" s="207"/>
      <c r="L296" s="208"/>
      <c r="M296" s="209" t="s">
        <v>1</v>
      </c>
      <c r="N296" s="210" t="s">
        <v>39</v>
      </c>
      <c r="O296" s="59"/>
      <c r="P296" s="165">
        <f>O296*H296</f>
        <v>0</v>
      </c>
      <c r="Q296" s="165">
        <v>1.1999999999999999E-3</v>
      </c>
      <c r="R296" s="165">
        <f>Q296*H296</f>
        <v>1.44E-2</v>
      </c>
      <c r="S296" s="165">
        <v>0</v>
      </c>
      <c r="T296" s="166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7" t="s">
        <v>190</v>
      </c>
      <c r="AT296" s="167" t="s">
        <v>209</v>
      </c>
      <c r="AU296" s="167" t="s">
        <v>82</v>
      </c>
      <c r="AY296" s="18" t="s">
        <v>138</v>
      </c>
      <c r="BE296" s="168">
        <f>IF(N296="základní",J296,0)</f>
        <v>0</v>
      </c>
      <c r="BF296" s="168">
        <f>IF(N296="snížená",J296,0)</f>
        <v>0</v>
      </c>
      <c r="BG296" s="168">
        <f>IF(N296="zákl. přenesená",J296,0)</f>
        <v>0</v>
      </c>
      <c r="BH296" s="168">
        <f>IF(N296="sníž. přenesená",J296,0)</f>
        <v>0</v>
      </c>
      <c r="BI296" s="168">
        <f>IF(N296="nulová",J296,0)</f>
        <v>0</v>
      </c>
      <c r="BJ296" s="18" t="s">
        <v>31</v>
      </c>
      <c r="BK296" s="168">
        <f>ROUND(I296*H296,1)</f>
        <v>0</v>
      </c>
      <c r="BL296" s="18" t="s">
        <v>144</v>
      </c>
      <c r="BM296" s="167" t="s">
        <v>379</v>
      </c>
    </row>
    <row r="297" spans="1:65" s="2" customFormat="1" ht="16.5" customHeight="1">
      <c r="A297" s="33"/>
      <c r="B297" s="121"/>
      <c r="C297" s="201" t="s">
        <v>380</v>
      </c>
      <c r="D297" s="201" t="s">
        <v>209</v>
      </c>
      <c r="E297" s="202" t="s">
        <v>381</v>
      </c>
      <c r="F297" s="203" t="s">
        <v>382</v>
      </c>
      <c r="G297" s="204" t="s">
        <v>236</v>
      </c>
      <c r="H297" s="205">
        <v>36</v>
      </c>
      <c r="I297" s="206"/>
      <c r="J297" s="205">
        <f>ROUND(I297*H297,1)</f>
        <v>0</v>
      </c>
      <c r="K297" s="207"/>
      <c r="L297" s="208"/>
      <c r="M297" s="209" t="s">
        <v>1</v>
      </c>
      <c r="N297" s="210" t="s">
        <v>39</v>
      </c>
      <c r="O297" s="59"/>
      <c r="P297" s="165">
        <f>O297*H297</f>
        <v>0</v>
      </c>
      <c r="Q297" s="165">
        <v>8.8000000000000003E-4</v>
      </c>
      <c r="R297" s="165">
        <f>Q297*H297</f>
        <v>3.168E-2</v>
      </c>
      <c r="S297" s="165">
        <v>0</v>
      </c>
      <c r="T297" s="166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7" t="s">
        <v>190</v>
      </c>
      <c r="AT297" s="167" t="s">
        <v>209</v>
      </c>
      <c r="AU297" s="167" t="s">
        <v>82</v>
      </c>
      <c r="AY297" s="18" t="s">
        <v>138</v>
      </c>
      <c r="BE297" s="168">
        <f>IF(N297="základní",J297,0)</f>
        <v>0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8" t="s">
        <v>31</v>
      </c>
      <c r="BK297" s="168">
        <f>ROUND(I297*H297,1)</f>
        <v>0</v>
      </c>
      <c r="BL297" s="18" t="s">
        <v>144</v>
      </c>
      <c r="BM297" s="167" t="s">
        <v>383</v>
      </c>
    </row>
    <row r="298" spans="1:65" s="13" customFormat="1">
      <c r="B298" s="169"/>
      <c r="D298" s="170" t="s">
        <v>146</v>
      </c>
      <c r="E298" s="171" t="s">
        <v>1</v>
      </c>
      <c r="F298" s="172" t="s">
        <v>384</v>
      </c>
      <c r="H298" s="173">
        <v>24</v>
      </c>
      <c r="I298" s="174"/>
      <c r="L298" s="169"/>
      <c r="M298" s="175"/>
      <c r="N298" s="176"/>
      <c r="O298" s="176"/>
      <c r="P298" s="176"/>
      <c r="Q298" s="176"/>
      <c r="R298" s="176"/>
      <c r="S298" s="176"/>
      <c r="T298" s="177"/>
      <c r="AT298" s="171" t="s">
        <v>146</v>
      </c>
      <c r="AU298" s="171" t="s">
        <v>82</v>
      </c>
      <c r="AV298" s="13" t="s">
        <v>82</v>
      </c>
      <c r="AW298" s="13" t="s">
        <v>30</v>
      </c>
      <c r="AX298" s="13" t="s">
        <v>74</v>
      </c>
      <c r="AY298" s="171" t="s">
        <v>138</v>
      </c>
    </row>
    <row r="299" spans="1:65" s="13" customFormat="1">
      <c r="B299" s="169"/>
      <c r="D299" s="170" t="s">
        <v>146</v>
      </c>
      <c r="E299" s="171" t="s">
        <v>1</v>
      </c>
      <c r="F299" s="172" t="s">
        <v>385</v>
      </c>
      <c r="H299" s="173">
        <v>12</v>
      </c>
      <c r="I299" s="174"/>
      <c r="L299" s="169"/>
      <c r="M299" s="175"/>
      <c r="N299" s="176"/>
      <c r="O299" s="176"/>
      <c r="P299" s="176"/>
      <c r="Q299" s="176"/>
      <c r="R299" s="176"/>
      <c r="S299" s="176"/>
      <c r="T299" s="177"/>
      <c r="AT299" s="171" t="s">
        <v>146</v>
      </c>
      <c r="AU299" s="171" t="s">
        <v>82</v>
      </c>
      <c r="AV299" s="13" t="s">
        <v>82</v>
      </c>
      <c r="AW299" s="13" t="s">
        <v>30</v>
      </c>
      <c r="AX299" s="13" t="s">
        <v>74</v>
      </c>
      <c r="AY299" s="171" t="s">
        <v>138</v>
      </c>
    </row>
    <row r="300" spans="1:65" s="14" customFormat="1">
      <c r="B300" s="178"/>
      <c r="D300" s="170" t="s">
        <v>146</v>
      </c>
      <c r="E300" s="179" t="s">
        <v>1</v>
      </c>
      <c r="F300" s="180" t="s">
        <v>153</v>
      </c>
      <c r="H300" s="181">
        <v>36</v>
      </c>
      <c r="I300" s="182"/>
      <c r="L300" s="178"/>
      <c r="M300" s="183"/>
      <c r="N300" s="184"/>
      <c r="O300" s="184"/>
      <c r="P300" s="184"/>
      <c r="Q300" s="184"/>
      <c r="R300" s="184"/>
      <c r="S300" s="184"/>
      <c r="T300" s="185"/>
      <c r="AT300" s="179" t="s">
        <v>146</v>
      </c>
      <c r="AU300" s="179" t="s">
        <v>82</v>
      </c>
      <c r="AV300" s="14" t="s">
        <v>144</v>
      </c>
      <c r="AW300" s="14" t="s">
        <v>30</v>
      </c>
      <c r="AX300" s="14" t="s">
        <v>31</v>
      </c>
      <c r="AY300" s="179" t="s">
        <v>138</v>
      </c>
    </row>
    <row r="301" spans="1:65" s="12" customFormat="1" ht="22.9" customHeight="1">
      <c r="B301" s="143"/>
      <c r="D301" s="144" t="s">
        <v>73</v>
      </c>
      <c r="E301" s="154" t="s">
        <v>194</v>
      </c>
      <c r="F301" s="154" t="s">
        <v>386</v>
      </c>
      <c r="I301" s="146"/>
      <c r="J301" s="155">
        <f>BK301</f>
        <v>0</v>
      </c>
      <c r="L301" s="143"/>
      <c r="M301" s="148"/>
      <c r="N301" s="149"/>
      <c r="O301" s="149"/>
      <c r="P301" s="150">
        <f>SUM(P302:P339)</f>
        <v>0</v>
      </c>
      <c r="Q301" s="149"/>
      <c r="R301" s="150">
        <f>SUM(R302:R339)</f>
        <v>5.8914000000000001E-2</v>
      </c>
      <c r="S301" s="149"/>
      <c r="T301" s="151">
        <f>SUM(T302:T339)</f>
        <v>15.366579999999999</v>
      </c>
      <c r="AR301" s="144" t="s">
        <v>31</v>
      </c>
      <c r="AT301" s="152" t="s">
        <v>73</v>
      </c>
      <c r="AU301" s="152" t="s">
        <v>31</v>
      </c>
      <c r="AY301" s="144" t="s">
        <v>138</v>
      </c>
      <c r="BK301" s="153">
        <f>SUM(BK302:BK339)</f>
        <v>0</v>
      </c>
    </row>
    <row r="302" spans="1:65" s="2" customFormat="1" ht="24.2" customHeight="1">
      <c r="A302" s="33"/>
      <c r="B302" s="121"/>
      <c r="C302" s="156" t="s">
        <v>387</v>
      </c>
      <c r="D302" s="156" t="s">
        <v>140</v>
      </c>
      <c r="E302" s="157" t="s">
        <v>388</v>
      </c>
      <c r="F302" s="158" t="s">
        <v>389</v>
      </c>
      <c r="G302" s="159" t="s">
        <v>314</v>
      </c>
      <c r="H302" s="160">
        <v>27</v>
      </c>
      <c r="I302" s="161"/>
      <c r="J302" s="160">
        <f>ROUND(I302*H302,1)</f>
        <v>0</v>
      </c>
      <c r="K302" s="162"/>
      <c r="L302" s="34"/>
      <c r="M302" s="163" t="s">
        <v>1</v>
      </c>
      <c r="N302" s="164" t="s">
        <v>39</v>
      </c>
      <c r="O302" s="59"/>
      <c r="P302" s="165">
        <f>O302*H302</f>
        <v>0</v>
      </c>
      <c r="Q302" s="165">
        <v>1.5E-3</v>
      </c>
      <c r="R302" s="165">
        <f>Q302*H302</f>
        <v>4.0500000000000001E-2</v>
      </c>
      <c r="S302" s="165">
        <v>0</v>
      </c>
      <c r="T302" s="166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7" t="s">
        <v>144</v>
      </c>
      <c r="AT302" s="167" t="s">
        <v>140</v>
      </c>
      <c r="AU302" s="167" t="s">
        <v>82</v>
      </c>
      <c r="AY302" s="18" t="s">
        <v>138</v>
      </c>
      <c r="BE302" s="168">
        <f>IF(N302="základní",J302,0)</f>
        <v>0</v>
      </c>
      <c r="BF302" s="168">
        <f>IF(N302="snížená",J302,0)</f>
        <v>0</v>
      </c>
      <c r="BG302" s="168">
        <f>IF(N302="zákl. přenesená",J302,0)</f>
        <v>0</v>
      </c>
      <c r="BH302" s="168">
        <f>IF(N302="sníž. přenesená",J302,0)</f>
        <v>0</v>
      </c>
      <c r="BI302" s="168">
        <f>IF(N302="nulová",J302,0)</f>
        <v>0</v>
      </c>
      <c r="BJ302" s="18" t="s">
        <v>31</v>
      </c>
      <c r="BK302" s="168">
        <f>ROUND(I302*H302,1)</f>
        <v>0</v>
      </c>
      <c r="BL302" s="18" t="s">
        <v>144</v>
      </c>
      <c r="BM302" s="167" t="s">
        <v>390</v>
      </c>
    </row>
    <row r="303" spans="1:65" s="13" customFormat="1">
      <c r="B303" s="169"/>
      <c r="D303" s="170" t="s">
        <v>146</v>
      </c>
      <c r="E303" s="171" t="s">
        <v>1</v>
      </c>
      <c r="F303" s="172" t="s">
        <v>391</v>
      </c>
      <c r="H303" s="173">
        <v>18</v>
      </c>
      <c r="I303" s="174"/>
      <c r="L303" s="169"/>
      <c r="M303" s="175"/>
      <c r="N303" s="176"/>
      <c r="O303" s="176"/>
      <c r="P303" s="176"/>
      <c r="Q303" s="176"/>
      <c r="R303" s="176"/>
      <c r="S303" s="176"/>
      <c r="T303" s="177"/>
      <c r="AT303" s="171" t="s">
        <v>146</v>
      </c>
      <c r="AU303" s="171" t="s">
        <v>82</v>
      </c>
      <c r="AV303" s="13" t="s">
        <v>82</v>
      </c>
      <c r="AW303" s="13" t="s">
        <v>30</v>
      </c>
      <c r="AX303" s="13" t="s">
        <v>74</v>
      </c>
      <c r="AY303" s="171" t="s">
        <v>138</v>
      </c>
    </row>
    <row r="304" spans="1:65" s="13" customFormat="1">
      <c r="B304" s="169"/>
      <c r="D304" s="170" t="s">
        <v>146</v>
      </c>
      <c r="E304" s="171" t="s">
        <v>1</v>
      </c>
      <c r="F304" s="172" t="s">
        <v>392</v>
      </c>
      <c r="H304" s="173">
        <v>9</v>
      </c>
      <c r="I304" s="174"/>
      <c r="L304" s="169"/>
      <c r="M304" s="175"/>
      <c r="N304" s="176"/>
      <c r="O304" s="176"/>
      <c r="P304" s="176"/>
      <c r="Q304" s="176"/>
      <c r="R304" s="176"/>
      <c r="S304" s="176"/>
      <c r="T304" s="177"/>
      <c r="AT304" s="171" t="s">
        <v>146</v>
      </c>
      <c r="AU304" s="171" t="s">
        <v>82</v>
      </c>
      <c r="AV304" s="13" t="s">
        <v>82</v>
      </c>
      <c r="AW304" s="13" t="s">
        <v>30</v>
      </c>
      <c r="AX304" s="13" t="s">
        <v>74</v>
      </c>
      <c r="AY304" s="171" t="s">
        <v>138</v>
      </c>
    </row>
    <row r="305" spans="1:65" s="14" customFormat="1">
      <c r="B305" s="178"/>
      <c r="D305" s="170" t="s">
        <v>146</v>
      </c>
      <c r="E305" s="179" t="s">
        <v>1</v>
      </c>
      <c r="F305" s="180" t="s">
        <v>153</v>
      </c>
      <c r="H305" s="181">
        <v>27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146</v>
      </c>
      <c r="AU305" s="179" t="s">
        <v>82</v>
      </c>
      <c r="AV305" s="14" t="s">
        <v>144</v>
      </c>
      <c r="AW305" s="14" t="s">
        <v>30</v>
      </c>
      <c r="AX305" s="14" t="s">
        <v>31</v>
      </c>
      <c r="AY305" s="179" t="s">
        <v>138</v>
      </c>
    </row>
    <row r="306" spans="1:65" s="2" customFormat="1" ht="24.2" customHeight="1">
      <c r="A306" s="33"/>
      <c r="B306" s="121"/>
      <c r="C306" s="156" t="s">
        <v>393</v>
      </c>
      <c r="D306" s="156" t="s">
        <v>140</v>
      </c>
      <c r="E306" s="157" t="s">
        <v>394</v>
      </c>
      <c r="F306" s="158" t="s">
        <v>395</v>
      </c>
      <c r="G306" s="159" t="s">
        <v>314</v>
      </c>
      <c r="H306" s="160">
        <v>27</v>
      </c>
      <c r="I306" s="161"/>
      <c r="J306" s="160">
        <f>ROUND(I306*H306,1)</f>
        <v>0</v>
      </c>
      <c r="K306" s="162"/>
      <c r="L306" s="34"/>
      <c r="M306" s="163" t="s">
        <v>1</v>
      </c>
      <c r="N306" s="164" t="s">
        <v>39</v>
      </c>
      <c r="O306" s="59"/>
      <c r="P306" s="165">
        <f>O306*H306</f>
        <v>0</v>
      </c>
      <c r="Q306" s="165">
        <v>0</v>
      </c>
      <c r="R306" s="165">
        <f>Q306*H306</f>
        <v>0</v>
      </c>
      <c r="S306" s="165">
        <v>5.3999999999999999E-2</v>
      </c>
      <c r="T306" s="166">
        <f>S306*H306</f>
        <v>1.458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7" t="s">
        <v>144</v>
      </c>
      <c r="AT306" s="167" t="s">
        <v>140</v>
      </c>
      <c r="AU306" s="167" t="s">
        <v>82</v>
      </c>
      <c r="AY306" s="18" t="s">
        <v>138</v>
      </c>
      <c r="BE306" s="168">
        <f>IF(N306="základní",J306,0)</f>
        <v>0</v>
      </c>
      <c r="BF306" s="168">
        <f>IF(N306="snížená",J306,0)</f>
        <v>0</v>
      </c>
      <c r="BG306" s="168">
        <f>IF(N306="zákl. přenesená",J306,0)</f>
        <v>0</v>
      </c>
      <c r="BH306" s="168">
        <f>IF(N306="sníž. přenesená",J306,0)</f>
        <v>0</v>
      </c>
      <c r="BI306" s="168">
        <f>IF(N306="nulová",J306,0)</f>
        <v>0</v>
      </c>
      <c r="BJ306" s="18" t="s">
        <v>31</v>
      </c>
      <c r="BK306" s="168">
        <f>ROUND(I306*H306,1)</f>
        <v>0</v>
      </c>
      <c r="BL306" s="18" t="s">
        <v>144</v>
      </c>
      <c r="BM306" s="167" t="s">
        <v>396</v>
      </c>
    </row>
    <row r="307" spans="1:65" s="13" customFormat="1">
      <c r="B307" s="169"/>
      <c r="D307" s="170" t="s">
        <v>146</v>
      </c>
      <c r="E307" s="171" t="s">
        <v>1</v>
      </c>
      <c r="F307" s="172" t="s">
        <v>397</v>
      </c>
      <c r="H307" s="173">
        <v>18</v>
      </c>
      <c r="I307" s="174"/>
      <c r="L307" s="169"/>
      <c r="M307" s="175"/>
      <c r="N307" s="176"/>
      <c r="O307" s="176"/>
      <c r="P307" s="176"/>
      <c r="Q307" s="176"/>
      <c r="R307" s="176"/>
      <c r="S307" s="176"/>
      <c r="T307" s="177"/>
      <c r="AT307" s="171" t="s">
        <v>146</v>
      </c>
      <c r="AU307" s="171" t="s">
        <v>82</v>
      </c>
      <c r="AV307" s="13" t="s">
        <v>82</v>
      </c>
      <c r="AW307" s="13" t="s">
        <v>30</v>
      </c>
      <c r="AX307" s="13" t="s">
        <v>74</v>
      </c>
      <c r="AY307" s="171" t="s">
        <v>138</v>
      </c>
    </row>
    <row r="308" spans="1:65" s="13" customFormat="1">
      <c r="B308" s="169"/>
      <c r="D308" s="170" t="s">
        <v>146</v>
      </c>
      <c r="E308" s="171" t="s">
        <v>1</v>
      </c>
      <c r="F308" s="172" t="s">
        <v>392</v>
      </c>
      <c r="H308" s="173">
        <v>9</v>
      </c>
      <c r="I308" s="174"/>
      <c r="L308" s="169"/>
      <c r="M308" s="175"/>
      <c r="N308" s="176"/>
      <c r="O308" s="176"/>
      <c r="P308" s="176"/>
      <c r="Q308" s="176"/>
      <c r="R308" s="176"/>
      <c r="S308" s="176"/>
      <c r="T308" s="177"/>
      <c r="AT308" s="171" t="s">
        <v>146</v>
      </c>
      <c r="AU308" s="171" t="s">
        <v>82</v>
      </c>
      <c r="AV308" s="13" t="s">
        <v>82</v>
      </c>
      <c r="AW308" s="13" t="s">
        <v>30</v>
      </c>
      <c r="AX308" s="13" t="s">
        <v>74</v>
      </c>
      <c r="AY308" s="171" t="s">
        <v>138</v>
      </c>
    </row>
    <row r="309" spans="1:65" s="14" customFormat="1">
      <c r="B309" s="178"/>
      <c r="D309" s="170" t="s">
        <v>146</v>
      </c>
      <c r="E309" s="179" t="s">
        <v>1</v>
      </c>
      <c r="F309" s="180" t="s">
        <v>153</v>
      </c>
      <c r="H309" s="181">
        <v>27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146</v>
      </c>
      <c r="AU309" s="179" t="s">
        <v>82</v>
      </c>
      <c r="AV309" s="14" t="s">
        <v>144</v>
      </c>
      <c r="AW309" s="14" t="s">
        <v>30</v>
      </c>
      <c r="AX309" s="14" t="s">
        <v>31</v>
      </c>
      <c r="AY309" s="179" t="s">
        <v>138</v>
      </c>
    </row>
    <row r="310" spans="1:65" s="2" customFormat="1" ht="37.9" customHeight="1">
      <c r="A310" s="33"/>
      <c r="B310" s="121"/>
      <c r="C310" s="156" t="s">
        <v>398</v>
      </c>
      <c r="D310" s="156" t="s">
        <v>140</v>
      </c>
      <c r="E310" s="157" t="s">
        <v>399</v>
      </c>
      <c r="F310" s="158" t="s">
        <v>400</v>
      </c>
      <c r="G310" s="159" t="s">
        <v>157</v>
      </c>
      <c r="H310" s="160">
        <v>3.59</v>
      </c>
      <c r="I310" s="161"/>
      <c r="J310" s="160">
        <f>ROUND(I310*H310,1)</f>
        <v>0</v>
      </c>
      <c r="K310" s="162"/>
      <c r="L310" s="34"/>
      <c r="M310" s="163" t="s">
        <v>1</v>
      </c>
      <c r="N310" s="164" t="s">
        <v>39</v>
      </c>
      <c r="O310" s="59"/>
      <c r="P310" s="165">
        <f>O310*H310</f>
        <v>0</v>
      </c>
      <c r="Q310" s="165">
        <v>0</v>
      </c>
      <c r="R310" s="165">
        <f>Q310*H310</f>
        <v>0</v>
      </c>
      <c r="S310" s="165">
        <v>2.2000000000000002</v>
      </c>
      <c r="T310" s="166">
        <f>S310*H310</f>
        <v>7.8980000000000006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7" t="s">
        <v>144</v>
      </c>
      <c r="AT310" s="167" t="s">
        <v>140</v>
      </c>
      <c r="AU310" s="167" t="s">
        <v>82</v>
      </c>
      <c r="AY310" s="18" t="s">
        <v>138</v>
      </c>
      <c r="BE310" s="168">
        <f>IF(N310="základní",J310,0)</f>
        <v>0</v>
      </c>
      <c r="BF310" s="168">
        <f>IF(N310="snížená",J310,0)</f>
        <v>0</v>
      </c>
      <c r="BG310" s="168">
        <f>IF(N310="zákl. přenesená",J310,0)</f>
        <v>0</v>
      </c>
      <c r="BH310" s="168">
        <f>IF(N310="sníž. přenesená",J310,0)</f>
        <v>0</v>
      </c>
      <c r="BI310" s="168">
        <f>IF(N310="nulová",J310,0)</f>
        <v>0</v>
      </c>
      <c r="BJ310" s="18" t="s">
        <v>31</v>
      </c>
      <c r="BK310" s="168">
        <f>ROUND(I310*H310,1)</f>
        <v>0</v>
      </c>
      <c r="BL310" s="18" t="s">
        <v>144</v>
      </c>
      <c r="BM310" s="167" t="s">
        <v>401</v>
      </c>
    </row>
    <row r="311" spans="1:65" s="15" customFormat="1">
      <c r="B311" s="186"/>
      <c r="D311" s="170" t="s">
        <v>146</v>
      </c>
      <c r="E311" s="187" t="s">
        <v>1</v>
      </c>
      <c r="F311" s="188" t="s">
        <v>402</v>
      </c>
      <c r="H311" s="187" t="s">
        <v>1</v>
      </c>
      <c r="I311" s="189"/>
      <c r="L311" s="186"/>
      <c r="M311" s="190"/>
      <c r="N311" s="191"/>
      <c r="O311" s="191"/>
      <c r="P311" s="191"/>
      <c r="Q311" s="191"/>
      <c r="R311" s="191"/>
      <c r="S311" s="191"/>
      <c r="T311" s="192"/>
      <c r="AT311" s="187" t="s">
        <v>146</v>
      </c>
      <c r="AU311" s="187" t="s">
        <v>82</v>
      </c>
      <c r="AV311" s="15" t="s">
        <v>31</v>
      </c>
      <c r="AW311" s="15" t="s">
        <v>30</v>
      </c>
      <c r="AX311" s="15" t="s">
        <v>74</v>
      </c>
      <c r="AY311" s="187" t="s">
        <v>138</v>
      </c>
    </row>
    <row r="312" spans="1:65" s="13" customFormat="1">
      <c r="B312" s="169"/>
      <c r="D312" s="170" t="s">
        <v>146</v>
      </c>
      <c r="E312" s="171" t="s">
        <v>1</v>
      </c>
      <c r="F312" s="172" t="s">
        <v>219</v>
      </c>
      <c r="H312" s="173">
        <v>0.84</v>
      </c>
      <c r="I312" s="174"/>
      <c r="L312" s="169"/>
      <c r="M312" s="175"/>
      <c r="N312" s="176"/>
      <c r="O312" s="176"/>
      <c r="P312" s="176"/>
      <c r="Q312" s="176"/>
      <c r="R312" s="176"/>
      <c r="S312" s="176"/>
      <c r="T312" s="177"/>
      <c r="AT312" s="171" t="s">
        <v>146</v>
      </c>
      <c r="AU312" s="171" t="s">
        <v>82</v>
      </c>
      <c r="AV312" s="13" t="s">
        <v>82</v>
      </c>
      <c r="AW312" s="13" t="s">
        <v>30</v>
      </c>
      <c r="AX312" s="13" t="s">
        <v>74</v>
      </c>
      <c r="AY312" s="171" t="s">
        <v>138</v>
      </c>
    </row>
    <row r="313" spans="1:65" s="13" customFormat="1">
      <c r="B313" s="169"/>
      <c r="D313" s="170" t="s">
        <v>146</v>
      </c>
      <c r="E313" s="171" t="s">
        <v>1</v>
      </c>
      <c r="F313" s="172" t="s">
        <v>220</v>
      </c>
      <c r="H313" s="173">
        <v>0.98</v>
      </c>
      <c r="I313" s="174"/>
      <c r="L313" s="169"/>
      <c r="M313" s="175"/>
      <c r="N313" s="176"/>
      <c r="O313" s="176"/>
      <c r="P313" s="176"/>
      <c r="Q313" s="176"/>
      <c r="R313" s="176"/>
      <c r="S313" s="176"/>
      <c r="T313" s="177"/>
      <c r="AT313" s="171" t="s">
        <v>146</v>
      </c>
      <c r="AU313" s="171" t="s">
        <v>82</v>
      </c>
      <c r="AV313" s="13" t="s">
        <v>82</v>
      </c>
      <c r="AW313" s="13" t="s">
        <v>30</v>
      </c>
      <c r="AX313" s="13" t="s">
        <v>74</v>
      </c>
      <c r="AY313" s="171" t="s">
        <v>138</v>
      </c>
    </row>
    <row r="314" spans="1:65" s="13" customFormat="1">
      <c r="B314" s="169"/>
      <c r="D314" s="170" t="s">
        <v>146</v>
      </c>
      <c r="E314" s="171" t="s">
        <v>1</v>
      </c>
      <c r="F314" s="172" t="s">
        <v>221</v>
      </c>
      <c r="H314" s="173">
        <v>0.25</v>
      </c>
      <c r="I314" s="174"/>
      <c r="L314" s="169"/>
      <c r="M314" s="175"/>
      <c r="N314" s="176"/>
      <c r="O314" s="176"/>
      <c r="P314" s="176"/>
      <c r="Q314" s="176"/>
      <c r="R314" s="176"/>
      <c r="S314" s="176"/>
      <c r="T314" s="177"/>
      <c r="AT314" s="171" t="s">
        <v>146</v>
      </c>
      <c r="AU314" s="171" t="s">
        <v>82</v>
      </c>
      <c r="AV314" s="13" t="s">
        <v>82</v>
      </c>
      <c r="AW314" s="13" t="s">
        <v>30</v>
      </c>
      <c r="AX314" s="13" t="s">
        <v>74</v>
      </c>
      <c r="AY314" s="171" t="s">
        <v>138</v>
      </c>
    </row>
    <row r="315" spans="1:65" s="13" customFormat="1">
      <c r="B315" s="169"/>
      <c r="D315" s="170" t="s">
        <v>146</v>
      </c>
      <c r="E315" s="171" t="s">
        <v>1</v>
      </c>
      <c r="F315" s="172" t="s">
        <v>222</v>
      </c>
      <c r="H315" s="173">
        <v>0.57999999999999996</v>
      </c>
      <c r="I315" s="174"/>
      <c r="L315" s="169"/>
      <c r="M315" s="175"/>
      <c r="N315" s="176"/>
      <c r="O315" s="176"/>
      <c r="P315" s="176"/>
      <c r="Q315" s="176"/>
      <c r="R315" s="176"/>
      <c r="S315" s="176"/>
      <c r="T315" s="177"/>
      <c r="AT315" s="171" t="s">
        <v>146</v>
      </c>
      <c r="AU315" s="171" t="s">
        <v>82</v>
      </c>
      <c r="AV315" s="13" t="s">
        <v>82</v>
      </c>
      <c r="AW315" s="13" t="s">
        <v>30</v>
      </c>
      <c r="AX315" s="13" t="s">
        <v>74</v>
      </c>
      <c r="AY315" s="171" t="s">
        <v>138</v>
      </c>
    </row>
    <row r="316" spans="1:65" s="13" customFormat="1">
      <c r="B316" s="169"/>
      <c r="D316" s="170" t="s">
        <v>146</v>
      </c>
      <c r="E316" s="171" t="s">
        <v>1</v>
      </c>
      <c r="F316" s="172" t="s">
        <v>361</v>
      </c>
      <c r="H316" s="173">
        <v>0.94</v>
      </c>
      <c r="I316" s="174"/>
      <c r="L316" s="169"/>
      <c r="M316" s="175"/>
      <c r="N316" s="176"/>
      <c r="O316" s="176"/>
      <c r="P316" s="176"/>
      <c r="Q316" s="176"/>
      <c r="R316" s="176"/>
      <c r="S316" s="176"/>
      <c r="T316" s="177"/>
      <c r="AT316" s="171" t="s">
        <v>146</v>
      </c>
      <c r="AU316" s="171" t="s">
        <v>82</v>
      </c>
      <c r="AV316" s="13" t="s">
        <v>82</v>
      </c>
      <c r="AW316" s="13" t="s">
        <v>30</v>
      </c>
      <c r="AX316" s="13" t="s">
        <v>74</v>
      </c>
      <c r="AY316" s="171" t="s">
        <v>138</v>
      </c>
    </row>
    <row r="317" spans="1:65" s="14" customFormat="1">
      <c r="B317" s="178"/>
      <c r="D317" s="170" t="s">
        <v>146</v>
      </c>
      <c r="E317" s="179" t="s">
        <v>1</v>
      </c>
      <c r="F317" s="180" t="s">
        <v>153</v>
      </c>
      <c r="H317" s="181">
        <v>3.59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146</v>
      </c>
      <c r="AU317" s="179" t="s">
        <v>82</v>
      </c>
      <c r="AV317" s="14" t="s">
        <v>144</v>
      </c>
      <c r="AW317" s="14" t="s">
        <v>30</v>
      </c>
      <c r="AX317" s="14" t="s">
        <v>31</v>
      </c>
      <c r="AY317" s="179" t="s">
        <v>138</v>
      </c>
    </row>
    <row r="318" spans="1:65" s="2" customFormat="1" ht="24.2" customHeight="1">
      <c r="A318" s="33"/>
      <c r="B318" s="121"/>
      <c r="C318" s="156" t="s">
        <v>403</v>
      </c>
      <c r="D318" s="156" t="s">
        <v>140</v>
      </c>
      <c r="E318" s="157" t="s">
        <v>404</v>
      </c>
      <c r="F318" s="158" t="s">
        <v>405</v>
      </c>
      <c r="G318" s="159" t="s">
        <v>314</v>
      </c>
      <c r="H318" s="160">
        <v>6.6</v>
      </c>
      <c r="I318" s="161"/>
      <c r="J318" s="160">
        <f>ROUND(I318*H318,1)</f>
        <v>0</v>
      </c>
      <c r="K318" s="162"/>
      <c r="L318" s="34"/>
      <c r="M318" s="163" t="s">
        <v>1</v>
      </c>
      <c r="N318" s="164" t="s">
        <v>39</v>
      </c>
      <c r="O318" s="59"/>
      <c r="P318" s="165">
        <f>O318*H318</f>
        <v>0</v>
      </c>
      <c r="Q318" s="165">
        <v>2.7899999999999999E-3</v>
      </c>
      <c r="R318" s="165">
        <f>Q318*H318</f>
        <v>1.8414E-2</v>
      </c>
      <c r="S318" s="165">
        <v>5.6000000000000001E-2</v>
      </c>
      <c r="T318" s="166">
        <f>S318*H318</f>
        <v>0.36959999999999998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7" t="s">
        <v>144</v>
      </c>
      <c r="AT318" s="167" t="s">
        <v>140</v>
      </c>
      <c r="AU318" s="167" t="s">
        <v>82</v>
      </c>
      <c r="AY318" s="18" t="s">
        <v>138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18" t="s">
        <v>31</v>
      </c>
      <c r="BK318" s="168">
        <f>ROUND(I318*H318,1)</f>
        <v>0</v>
      </c>
      <c r="BL318" s="18" t="s">
        <v>144</v>
      </c>
      <c r="BM318" s="167" t="s">
        <v>406</v>
      </c>
    </row>
    <row r="319" spans="1:65" s="13" customFormat="1">
      <c r="B319" s="169"/>
      <c r="D319" s="170" t="s">
        <v>146</v>
      </c>
      <c r="E319" s="171" t="s">
        <v>1</v>
      </c>
      <c r="F319" s="172" t="s">
        <v>407</v>
      </c>
      <c r="H319" s="173">
        <v>6.6</v>
      </c>
      <c r="I319" s="174"/>
      <c r="L319" s="169"/>
      <c r="M319" s="175"/>
      <c r="N319" s="176"/>
      <c r="O319" s="176"/>
      <c r="P319" s="176"/>
      <c r="Q319" s="176"/>
      <c r="R319" s="176"/>
      <c r="S319" s="176"/>
      <c r="T319" s="177"/>
      <c r="AT319" s="171" t="s">
        <v>146</v>
      </c>
      <c r="AU319" s="171" t="s">
        <v>82</v>
      </c>
      <c r="AV319" s="13" t="s">
        <v>82</v>
      </c>
      <c r="AW319" s="13" t="s">
        <v>30</v>
      </c>
      <c r="AX319" s="13" t="s">
        <v>31</v>
      </c>
      <c r="AY319" s="171" t="s">
        <v>138</v>
      </c>
    </row>
    <row r="320" spans="1:65" s="2" customFormat="1" ht="24.2" customHeight="1">
      <c r="A320" s="33"/>
      <c r="B320" s="121"/>
      <c r="C320" s="156" t="s">
        <v>408</v>
      </c>
      <c r="D320" s="156" t="s">
        <v>140</v>
      </c>
      <c r="E320" s="157" t="s">
        <v>409</v>
      </c>
      <c r="F320" s="158" t="s">
        <v>410</v>
      </c>
      <c r="G320" s="159" t="s">
        <v>314</v>
      </c>
      <c r="H320" s="160">
        <v>2.6</v>
      </c>
      <c r="I320" s="161"/>
      <c r="J320" s="160">
        <f>ROUND(I320*H320,1)</f>
        <v>0</v>
      </c>
      <c r="K320" s="162"/>
      <c r="L320" s="34"/>
      <c r="M320" s="163" t="s">
        <v>1</v>
      </c>
      <c r="N320" s="164" t="s">
        <v>39</v>
      </c>
      <c r="O320" s="59"/>
      <c r="P320" s="165">
        <f>O320*H320</f>
        <v>0</v>
      </c>
      <c r="Q320" s="165">
        <v>0</v>
      </c>
      <c r="R320" s="165">
        <f>Q320*H320</f>
        <v>0</v>
      </c>
      <c r="S320" s="165">
        <v>0</v>
      </c>
      <c r="T320" s="166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7" t="s">
        <v>144</v>
      </c>
      <c r="AT320" s="167" t="s">
        <v>140</v>
      </c>
      <c r="AU320" s="167" t="s">
        <v>82</v>
      </c>
      <c r="AY320" s="18" t="s">
        <v>138</v>
      </c>
      <c r="BE320" s="168">
        <f>IF(N320="základní",J320,0)</f>
        <v>0</v>
      </c>
      <c r="BF320" s="168">
        <f>IF(N320="snížená",J320,0)</f>
        <v>0</v>
      </c>
      <c r="BG320" s="168">
        <f>IF(N320="zákl. přenesená",J320,0)</f>
        <v>0</v>
      </c>
      <c r="BH320" s="168">
        <f>IF(N320="sníž. přenesená",J320,0)</f>
        <v>0</v>
      </c>
      <c r="BI320" s="168">
        <f>IF(N320="nulová",J320,0)</f>
        <v>0</v>
      </c>
      <c r="BJ320" s="18" t="s">
        <v>31</v>
      </c>
      <c r="BK320" s="168">
        <f>ROUND(I320*H320,1)</f>
        <v>0</v>
      </c>
      <c r="BL320" s="18" t="s">
        <v>144</v>
      </c>
      <c r="BM320" s="167" t="s">
        <v>411</v>
      </c>
    </row>
    <row r="321" spans="1:65" s="13" customFormat="1">
      <c r="B321" s="169"/>
      <c r="D321" s="170" t="s">
        <v>146</v>
      </c>
      <c r="E321" s="171" t="s">
        <v>1</v>
      </c>
      <c r="F321" s="172" t="s">
        <v>412</v>
      </c>
      <c r="H321" s="173">
        <v>2.6</v>
      </c>
      <c r="I321" s="174"/>
      <c r="L321" s="169"/>
      <c r="M321" s="175"/>
      <c r="N321" s="176"/>
      <c r="O321" s="176"/>
      <c r="P321" s="176"/>
      <c r="Q321" s="176"/>
      <c r="R321" s="176"/>
      <c r="S321" s="176"/>
      <c r="T321" s="177"/>
      <c r="AT321" s="171" t="s">
        <v>146</v>
      </c>
      <c r="AU321" s="171" t="s">
        <v>82</v>
      </c>
      <c r="AV321" s="13" t="s">
        <v>82</v>
      </c>
      <c r="AW321" s="13" t="s">
        <v>30</v>
      </c>
      <c r="AX321" s="13" t="s">
        <v>31</v>
      </c>
      <c r="AY321" s="171" t="s">
        <v>138</v>
      </c>
    </row>
    <row r="322" spans="1:65" s="2" customFormat="1" ht="24.2" customHeight="1">
      <c r="A322" s="33"/>
      <c r="B322" s="121"/>
      <c r="C322" s="156" t="s">
        <v>413</v>
      </c>
      <c r="D322" s="156" t="s">
        <v>140</v>
      </c>
      <c r="E322" s="157" t="s">
        <v>414</v>
      </c>
      <c r="F322" s="158" t="s">
        <v>415</v>
      </c>
      <c r="G322" s="159" t="s">
        <v>314</v>
      </c>
      <c r="H322" s="160">
        <v>89.9</v>
      </c>
      <c r="I322" s="161"/>
      <c r="J322" s="160">
        <f>ROUND(I322*H322,1)</f>
        <v>0</v>
      </c>
      <c r="K322" s="162"/>
      <c r="L322" s="34"/>
      <c r="M322" s="163" t="s">
        <v>1</v>
      </c>
      <c r="N322" s="164" t="s">
        <v>39</v>
      </c>
      <c r="O322" s="59"/>
      <c r="P322" s="165">
        <f>O322*H322</f>
        <v>0</v>
      </c>
      <c r="Q322" s="165">
        <v>0</v>
      </c>
      <c r="R322" s="165">
        <f>Q322*H322</f>
        <v>0</v>
      </c>
      <c r="S322" s="165">
        <v>0</v>
      </c>
      <c r="T322" s="166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7" t="s">
        <v>144</v>
      </c>
      <c r="AT322" s="167" t="s">
        <v>140</v>
      </c>
      <c r="AU322" s="167" t="s">
        <v>82</v>
      </c>
      <c r="AY322" s="18" t="s">
        <v>138</v>
      </c>
      <c r="BE322" s="168">
        <f>IF(N322="základní",J322,0)</f>
        <v>0</v>
      </c>
      <c r="BF322" s="168">
        <f>IF(N322="snížená",J322,0)</f>
        <v>0</v>
      </c>
      <c r="BG322" s="168">
        <f>IF(N322="zákl. přenesená",J322,0)</f>
        <v>0</v>
      </c>
      <c r="BH322" s="168">
        <f>IF(N322="sníž. přenesená",J322,0)</f>
        <v>0</v>
      </c>
      <c r="BI322" s="168">
        <f>IF(N322="nulová",J322,0)</f>
        <v>0</v>
      </c>
      <c r="BJ322" s="18" t="s">
        <v>31</v>
      </c>
      <c r="BK322" s="168">
        <f>ROUND(I322*H322,1)</f>
        <v>0</v>
      </c>
      <c r="BL322" s="18" t="s">
        <v>144</v>
      </c>
      <c r="BM322" s="167" t="s">
        <v>416</v>
      </c>
    </row>
    <row r="323" spans="1:65" s="15" customFormat="1">
      <c r="B323" s="186"/>
      <c r="D323" s="170" t="s">
        <v>146</v>
      </c>
      <c r="E323" s="187" t="s">
        <v>1</v>
      </c>
      <c r="F323" s="188" t="s">
        <v>402</v>
      </c>
      <c r="H323" s="187" t="s">
        <v>1</v>
      </c>
      <c r="I323" s="189"/>
      <c r="L323" s="186"/>
      <c r="M323" s="190"/>
      <c r="N323" s="191"/>
      <c r="O323" s="191"/>
      <c r="P323" s="191"/>
      <c r="Q323" s="191"/>
      <c r="R323" s="191"/>
      <c r="S323" s="191"/>
      <c r="T323" s="192"/>
      <c r="AT323" s="187" t="s">
        <v>146</v>
      </c>
      <c r="AU323" s="187" t="s">
        <v>82</v>
      </c>
      <c r="AV323" s="15" t="s">
        <v>31</v>
      </c>
      <c r="AW323" s="15" t="s">
        <v>30</v>
      </c>
      <c r="AX323" s="15" t="s">
        <v>74</v>
      </c>
      <c r="AY323" s="187" t="s">
        <v>138</v>
      </c>
    </row>
    <row r="324" spans="1:65" s="13" customFormat="1">
      <c r="B324" s="169"/>
      <c r="D324" s="170" t="s">
        <v>146</v>
      </c>
      <c r="E324" s="171" t="s">
        <v>1</v>
      </c>
      <c r="F324" s="172" t="s">
        <v>417</v>
      </c>
      <c r="H324" s="173">
        <v>21.1</v>
      </c>
      <c r="I324" s="174"/>
      <c r="L324" s="169"/>
      <c r="M324" s="175"/>
      <c r="N324" s="176"/>
      <c r="O324" s="176"/>
      <c r="P324" s="176"/>
      <c r="Q324" s="176"/>
      <c r="R324" s="176"/>
      <c r="S324" s="176"/>
      <c r="T324" s="177"/>
      <c r="AT324" s="171" t="s">
        <v>146</v>
      </c>
      <c r="AU324" s="171" t="s">
        <v>82</v>
      </c>
      <c r="AV324" s="13" t="s">
        <v>82</v>
      </c>
      <c r="AW324" s="13" t="s">
        <v>30</v>
      </c>
      <c r="AX324" s="13" t="s">
        <v>74</v>
      </c>
      <c r="AY324" s="171" t="s">
        <v>138</v>
      </c>
    </row>
    <row r="325" spans="1:65" s="13" customFormat="1">
      <c r="B325" s="169"/>
      <c r="D325" s="170" t="s">
        <v>146</v>
      </c>
      <c r="E325" s="171" t="s">
        <v>1</v>
      </c>
      <c r="F325" s="172" t="s">
        <v>418</v>
      </c>
      <c r="H325" s="173">
        <v>24.6</v>
      </c>
      <c r="I325" s="174"/>
      <c r="L325" s="169"/>
      <c r="M325" s="175"/>
      <c r="N325" s="176"/>
      <c r="O325" s="176"/>
      <c r="P325" s="176"/>
      <c r="Q325" s="176"/>
      <c r="R325" s="176"/>
      <c r="S325" s="176"/>
      <c r="T325" s="177"/>
      <c r="AT325" s="171" t="s">
        <v>146</v>
      </c>
      <c r="AU325" s="171" t="s">
        <v>82</v>
      </c>
      <c r="AV325" s="13" t="s">
        <v>82</v>
      </c>
      <c r="AW325" s="13" t="s">
        <v>30</v>
      </c>
      <c r="AX325" s="13" t="s">
        <v>74</v>
      </c>
      <c r="AY325" s="171" t="s">
        <v>138</v>
      </c>
    </row>
    <row r="326" spans="1:65" s="13" customFormat="1">
      <c r="B326" s="169"/>
      <c r="D326" s="170" t="s">
        <v>146</v>
      </c>
      <c r="E326" s="171" t="s">
        <v>1</v>
      </c>
      <c r="F326" s="172" t="s">
        <v>419</v>
      </c>
      <c r="H326" s="173">
        <v>6.2</v>
      </c>
      <c r="I326" s="174"/>
      <c r="L326" s="169"/>
      <c r="M326" s="175"/>
      <c r="N326" s="176"/>
      <c r="O326" s="176"/>
      <c r="P326" s="176"/>
      <c r="Q326" s="176"/>
      <c r="R326" s="176"/>
      <c r="S326" s="176"/>
      <c r="T326" s="177"/>
      <c r="AT326" s="171" t="s">
        <v>146</v>
      </c>
      <c r="AU326" s="171" t="s">
        <v>82</v>
      </c>
      <c r="AV326" s="13" t="s">
        <v>82</v>
      </c>
      <c r="AW326" s="13" t="s">
        <v>30</v>
      </c>
      <c r="AX326" s="13" t="s">
        <v>74</v>
      </c>
      <c r="AY326" s="171" t="s">
        <v>138</v>
      </c>
    </row>
    <row r="327" spans="1:65" s="13" customFormat="1">
      <c r="B327" s="169"/>
      <c r="D327" s="170" t="s">
        <v>146</v>
      </c>
      <c r="E327" s="171" t="s">
        <v>1</v>
      </c>
      <c r="F327" s="172" t="s">
        <v>420</v>
      </c>
      <c r="H327" s="173">
        <v>14.4</v>
      </c>
      <c r="I327" s="174"/>
      <c r="L327" s="169"/>
      <c r="M327" s="175"/>
      <c r="N327" s="176"/>
      <c r="O327" s="176"/>
      <c r="P327" s="176"/>
      <c r="Q327" s="176"/>
      <c r="R327" s="176"/>
      <c r="S327" s="176"/>
      <c r="T327" s="177"/>
      <c r="AT327" s="171" t="s">
        <v>146</v>
      </c>
      <c r="AU327" s="171" t="s">
        <v>82</v>
      </c>
      <c r="AV327" s="13" t="s">
        <v>82</v>
      </c>
      <c r="AW327" s="13" t="s">
        <v>30</v>
      </c>
      <c r="AX327" s="13" t="s">
        <v>74</v>
      </c>
      <c r="AY327" s="171" t="s">
        <v>138</v>
      </c>
    </row>
    <row r="328" spans="1:65" s="13" customFormat="1">
      <c r="B328" s="169"/>
      <c r="D328" s="170" t="s">
        <v>146</v>
      </c>
      <c r="E328" s="171" t="s">
        <v>1</v>
      </c>
      <c r="F328" s="172" t="s">
        <v>421</v>
      </c>
      <c r="H328" s="173">
        <v>23.6</v>
      </c>
      <c r="I328" s="174"/>
      <c r="L328" s="169"/>
      <c r="M328" s="175"/>
      <c r="N328" s="176"/>
      <c r="O328" s="176"/>
      <c r="P328" s="176"/>
      <c r="Q328" s="176"/>
      <c r="R328" s="176"/>
      <c r="S328" s="176"/>
      <c r="T328" s="177"/>
      <c r="AT328" s="171" t="s">
        <v>146</v>
      </c>
      <c r="AU328" s="171" t="s">
        <v>82</v>
      </c>
      <c r="AV328" s="13" t="s">
        <v>82</v>
      </c>
      <c r="AW328" s="13" t="s">
        <v>30</v>
      </c>
      <c r="AX328" s="13" t="s">
        <v>74</v>
      </c>
      <c r="AY328" s="171" t="s">
        <v>138</v>
      </c>
    </row>
    <row r="329" spans="1:65" s="14" customFormat="1">
      <c r="B329" s="178"/>
      <c r="D329" s="170" t="s">
        <v>146</v>
      </c>
      <c r="E329" s="179" t="s">
        <v>1</v>
      </c>
      <c r="F329" s="180" t="s">
        <v>153</v>
      </c>
      <c r="H329" s="181">
        <v>89.9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146</v>
      </c>
      <c r="AU329" s="179" t="s">
        <v>82</v>
      </c>
      <c r="AV329" s="14" t="s">
        <v>144</v>
      </c>
      <c r="AW329" s="14" t="s">
        <v>30</v>
      </c>
      <c r="AX329" s="14" t="s">
        <v>31</v>
      </c>
      <c r="AY329" s="179" t="s">
        <v>138</v>
      </c>
    </row>
    <row r="330" spans="1:65" s="2" customFormat="1" ht="37.9" customHeight="1">
      <c r="A330" s="33"/>
      <c r="B330" s="121"/>
      <c r="C330" s="156" t="s">
        <v>422</v>
      </c>
      <c r="D330" s="156" t="s">
        <v>140</v>
      </c>
      <c r="E330" s="157" t="s">
        <v>423</v>
      </c>
      <c r="F330" s="158" t="s">
        <v>424</v>
      </c>
      <c r="G330" s="159" t="s">
        <v>143</v>
      </c>
      <c r="H330" s="160">
        <v>122.63</v>
      </c>
      <c r="I330" s="161"/>
      <c r="J330" s="160">
        <f>ROUND(I330*H330,1)</f>
        <v>0</v>
      </c>
      <c r="K330" s="162"/>
      <c r="L330" s="34"/>
      <c r="M330" s="163" t="s">
        <v>1</v>
      </c>
      <c r="N330" s="164" t="s">
        <v>39</v>
      </c>
      <c r="O330" s="59"/>
      <c r="P330" s="165">
        <f>O330*H330</f>
        <v>0</v>
      </c>
      <c r="Q330" s="165">
        <v>0</v>
      </c>
      <c r="R330" s="165">
        <f>Q330*H330</f>
        <v>0</v>
      </c>
      <c r="S330" s="165">
        <v>4.5999999999999999E-2</v>
      </c>
      <c r="T330" s="166">
        <f>S330*H330</f>
        <v>5.6409799999999999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7" t="s">
        <v>144</v>
      </c>
      <c r="AT330" s="167" t="s">
        <v>140</v>
      </c>
      <c r="AU330" s="167" t="s">
        <v>82</v>
      </c>
      <c r="AY330" s="18" t="s">
        <v>138</v>
      </c>
      <c r="BE330" s="168">
        <f>IF(N330="základní",J330,0)</f>
        <v>0</v>
      </c>
      <c r="BF330" s="168">
        <f>IF(N330="snížená",J330,0)</f>
        <v>0</v>
      </c>
      <c r="BG330" s="168">
        <f>IF(N330="zákl. přenesená",J330,0)</f>
        <v>0</v>
      </c>
      <c r="BH330" s="168">
        <f>IF(N330="sníž. přenesená",J330,0)</f>
        <v>0</v>
      </c>
      <c r="BI330" s="168">
        <f>IF(N330="nulová",J330,0)</f>
        <v>0</v>
      </c>
      <c r="BJ330" s="18" t="s">
        <v>31</v>
      </c>
      <c r="BK330" s="168">
        <f>ROUND(I330*H330,1)</f>
        <v>0</v>
      </c>
      <c r="BL330" s="18" t="s">
        <v>144</v>
      </c>
      <c r="BM330" s="167" t="s">
        <v>425</v>
      </c>
    </row>
    <row r="331" spans="1:65" s="15" customFormat="1">
      <c r="B331" s="186"/>
      <c r="D331" s="170" t="s">
        <v>146</v>
      </c>
      <c r="E331" s="187" t="s">
        <v>1</v>
      </c>
      <c r="F331" s="188" t="s">
        <v>292</v>
      </c>
      <c r="H331" s="187" t="s">
        <v>1</v>
      </c>
      <c r="I331" s="189"/>
      <c r="L331" s="186"/>
      <c r="M331" s="190"/>
      <c r="N331" s="191"/>
      <c r="O331" s="191"/>
      <c r="P331" s="191"/>
      <c r="Q331" s="191"/>
      <c r="R331" s="191"/>
      <c r="S331" s="191"/>
      <c r="T331" s="192"/>
      <c r="AT331" s="187" t="s">
        <v>146</v>
      </c>
      <c r="AU331" s="187" t="s">
        <v>82</v>
      </c>
      <c r="AV331" s="15" t="s">
        <v>31</v>
      </c>
      <c r="AW331" s="15" t="s">
        <v>30</v>
      </c>
      <c r="AX331" s="15" t="s">
        <v>74</v>
      </c>
      <c r="AY331" s="187" t="s">
        <v>138</v>
      </c>
    </row>
    <row r="332" spans="1:65" s="13" customFormat="1">
      <c r="B332" s="169"/>
      <c r="D332" s="170" t="s">
        <v>146</v>
      </c>
      <c r="E332" s="171" t="s">
        <v>1</v>
      </c>
      <c r="F332" s="172" t="s">
        <v>293</v>
      </c>
      <c r="H332" s="173">
        <v>26.1</v>
      </c>
      <c r="I332" s="174"/>
      <c r="L332" s="169"/>
      <c r="M332" s="175"/>
      <c r="N332" s="176"/>
      <c r="O332" s="176"/>
      <c r="P332" s="176"/>
      <c r="Q332" s="176"/>
      <c r="R332" s="176"/>
      <c r="S332" s="176"/>
      <c r="T332" s="177"/>
      <c r="AT332" s="171" t="s">
        <v>146</v>
      </c>
      <c r="AU332" s="171" t="s">
        <v>82</v>
      </c>
      <c r="AV332" s="13" t="s">
        <v>82</v>
      </c>
      <c r="AW332" s="13" t="s">
        <v>30</v>
      </c>
      <c r="AX332" s="13" t="s">
        <v>74</v>
      </c>
      <c r="AY332" s="171" t="s">
        <v>138</v>
      </c>
    </row>
    <row r="333" spans="1:65" s="13" customFormat="1">
      <c r="B333" s="169"/>
      <c r="D333" s="170" t="s">
        <v>146</v>
      </c>
      <c r="E333" s="171" t="s">
        <v>1</v>
      </c>
      <c r="F333" s="172" t="s">
        <v>294</v>
      </c>
      <c r="H333" s="173">
        <v>36.9</v>
      </c>
      <c r="I333" s="174"/>
      <c r="L333" s="169"/>
      <c r="M333" s="175"/>
      <c r="N333" s="176"/>
      <c r="O333" s="176"/>
      <c r="P333" s="176"/>
      <c r="Q333" s="176"/>
      <c r="R333" s="176"/>
      <c r="S333" s="176"/>
      <c r="T333" s="177"/>
      <c r="AT333" s="171" t="s">
        <v>146</v>
      </c>
      <c r="AU333" s="171" t="s">
        <v>82</v>
      </c>
      <c r="AV333" s="13" t="s">
        <v>82</v>
      </c>
      <c r="AW333" s="13" t="s">
        <v>30</v>
      </c>
      <c r="AX333" s="13" t="s">
        <v>74</v>
      </c>
      <c r="AY333" s="171" t="s">
        <v>138</v>
      </c>
    </row>
    <row r="334" spans="1:65" s="13" customFormat="1">
      <c r="B334" s="169"/>
      <c r="D334" s="170" t="s">
        <v>146</v>
      </c>
      <c r="E334" s="171" t="s">
        <v>1</v>
      </c>
      <c r="F334" s="172" t="s">
        <v>295</v>
      </c>
      <c r="H334" s="173">
        <v>9.3000000000000007</v>
      </c>
      <c r="I334" s="174"/>
      <c r="L334" s="169"/>
      <c r="M334" s="175"/>
      <c r="N334" s="176"/>
      <c r="O334" s="176"/>
      <c r="P334" s="176"/>
      <c r="Q334" s="176"/>
      <c r="R334" s="176"/>
      <c r="S334" s="176"/>
      <c r="T334" s="177"/>
      <c r="AT334" s="171" t="s">
        <v>146</v>
      </c>
      <c r="AU334" s="171" t="s">
        <v>82</v>
      </c>
      <c r="AV334" s="13" t="s">
        <v>82</v>
      </c>
      <c r="AW334" s="13" t="s">
        <v>30</v>
      </c>
      <c r="AX334" s="13" t="s">
        <v>74</v>
      </c>
      <c r="AY334" s="171" t="s">
        <v>138</v>
      </c>
    </row>
    <row r="335" spans="1:65" s="13" customFormat="1">
      <c r="B335" s="169"/>
      <c r="D335" s="170" t="s">
        <v>146</v>
      </c>
      <c r="E335" s="171" t="s">
        <v>1</v>
      </c>
      <c r="F335" s="172" t="s">
        <v>296</v>
      </c>
      <c r="H335" s="173">
        <v>21.6</v>
      </c>
      <c r="I335" s="174"/>
      <c r="L335" s="169"/>
      <c r="M335" s="175"/>
      <c r="N335" s="176"/>
      <c r="O335" s="176"/>
      <c r="P335" s="176"/>
      <c r="Q335" s="176"/>
      <c r="R335" s="176"/>
      <c r="S335" s="176"/>
      <c r="T335" s="177"/>
      <c r="AT335" s="171" t="s">
        <v>146</v>
      </c>
      <c r="AU335" s="171" t="s">
        <v>82</v>
      </c>
      <c r="AV335" s="13" t="s">
        <v>82</v>
      </c>
      <c r="AW335" s="13" t="s">
        <v>30</v>
      </c>
      <c r="AX335" s="13" t="s">
        <v>74</v>
      </c>
      <c r="AY335" s="171" t="s">
        <v>138</v>
      </c>
    </row>
    <row r="336" spans="1:65" s="13" customFormat="1">
      <c r="B336" s="169"/>
      <c r="D336" s="170" t="s">
        <v>146</v>
      </c>
      <c r="E336" s="171" t="s">
        <v>1</v>
      </c>
      <c r="F336" s="172" t="s">
        <v>297</v>
      </c>
      <c r="H336" s="173">
        <v>28.73</v>
      </c>
      <c r="I336" s="174"/>
      <c r="L336" s="169"/>
      <c r="M336" s="175"/>
      <c r="N336" s="176"/>
      <c r="O336" s="176"/>
      <c r="P336" s="176"/>
      <c r="Q336" s="176"/>
      <c r="R336" s="176"/>
      <c r="S336" s="176"/>
      <c r="T336" s="177"/>
      <c r="AT336" s="171" t="s">
        <v>146</v>
      </c>
      <c r="AU336" s="171" t="s">
        <v>82</v>
      </c>
      <c r="AV336" s="13" t="s">
        <v>82</v>
      </c>
      <c r="AW336" s="13" t="s">
        <v>30</v>
      </c>
      <c r="AX336" s="13" t="s">
        <v>74</v>
      </c>
      <c r="AY336" s="171" t="s">
        <v>138</v>
      </c>
    </row>
    <row r="337" spans="1:65" s="14" customFormat="1">
      <c r="B337" s="178"/>
      <c r="D337" s="170" t="s">
        <v>146</v>
      </c>
      <c r="E337" s="179" t="s">
        <v>1</v>
      </c>
      <c r="F337" s="180" t="s">
        <v>153</v>
      </c>
      <c r="H337" s="181">
        <v>122.63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146</v>
      </c>
      <c r="AU337" s="179" t="s">
        <v>82</v>
      </c>
      <c r="AV337" s="14" t="s">
        <v>144</v>
      </c>
      <c r="AW337" s="14" t="s">
        <v>30</v>
      </c>
      <c r="AX337" s="14" t="s">
        <v>31</v>
      </c>
      <c r="AY337" s="179" t="s">
        <v>138</v>
      </c>
    </row>
    <row r="338" spans="1:65" s="2" customFormat="1" ht="24.2" customHeight="1">
      <c r="A338" s="33"/>
      <c r="B338" s="121"/>
      <c r="C338" s="156" t="s">
        <v>426</v>
      </c>
      <c r="D338" s="156" t="s">
        <v>140</v>
      </c>
      <c r="E338" s="157" t="s">
        <v>427</v>
      </c>
      <c r="F338" s="158" t="s">
        <v>428</v>
      </c>
      <c r="G338" s="159" t="s">
        <v>143</v>
      </c>
      <c r="H338" s="160">
        <v>16.75</v>
      </c>
      <c r="I338" s="161"/>
      <c r="J338" s="160">
        <f>ROUND(I338*H338,1)</f>
        <v>0</v>
      </c>
      <c r="K338" s="162"/>
      <c r="L338" s="34"/>
      <c r="M338" s="163" t="s">
        <v>1</v>
      </c>
      <c r="N338" s="164" t="s">
        <v>39</v>
      </c>
      <c r="O338" s="59"/>
      <c r="P338" s="165">
        <f>O338*H338</f>
        <v>0</v>
      </c>
      <c r="Q338" s="165">
        <v>0</v>
      </c>
      <c r="R338" s="165">
        <f>Q338*H338</f>
        <v>0</v>
      </c>
      <c r="S338" s="165">
        <v>0</v>
      </c>
      <c r="T338" s="166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7" t="s">
        <v>144</v>
      </c>
      <c r="AT338" s="167" t="s">
        <v>140</v>
      </c>
      <c r="AU338" s="167" t="s">
        <v>82</v>
      </c>
      <c r="AY338" s="18" t="s">
        <v>138</v>
      </c>
      <c r="BE338" s="168">
        <f>IF(N338="základní",J338,0)</f>
        <v>0</v>
      </c>
      <c r="BF338" s="168">
        <f>IF(N338="snížená",J338,0)</f>
        <v>0</v>
      </c>
      <c r="BG338" s="168">
        <f>IF(N338="zákl. přenesená",J338,0)</f>
        <v>0</v>
      </c>
      <c r="BH338" s="168">
        <f>IF(N338="sníž. přenesená",J338,0)</f>
        <v>0</v>
      </c>
      <c r="BI338" s="168">
        <f>IF(N338="nulová",J338,0)</f>
        <v>0</v>
      </c>
      <c r="BJ338" s="18" t="s">
        <v>31</v>
      </c>
      <c r="BK338" s="168">
        <f>ROUND(I338*H338,1)</f>
        <v>0</v>
      </c>
      <c r="BL338" s="18" t="s">
        <v>144</v>
      </c>
      <c r="BM338" s="167" t="s">
        <v>429</v>
      </c>
    </row>
    <row r="339" spans="1:65" s="13" customFormat="1">
      <c r="B339" s="169"/>
      <c r="D339" s="170" t="s">
        <v>146</v>
      </c>
      <c r="E339" s="171" t="s">
        <v>1</v>
      </c>
      <c r="F339" s="172" t="s">
        <v>430</v>
      </c>
      <c r="H339" s="173">
        <v>16.75</v>
      </c>
      <c r="I339" s="174"/>
      <c r="L339" s="169"/>
      <c r="M339" s="175"/>
      <c r="N339" s="176"/>
      <c r="O339" s="176"/>
      <c r="P339" s="176"/>
      <c r="Q339" s="176"/>
      <c r="R339" s="176"/>
      <c r="S339" s="176"/>
      <c r="T339" s="177"/>
      <c r="AT339" s="171" t="s">
        <v>146</v>
      </c>
      <c r="AU339" s="171" t="s">
        <v>82</v>
      </c>
      <c r="AV339" s="13" t="s">
        <v>82</v>
      </c>
      <c r="AW339" s="13" t="s">
        <v>30</v>
      </c>
      <c r="AX339" s="13" t="s">
        <v>31</v>
      </c>
      <c r="AY339" s="171" t="s">
        <v>138</v>
      </c>
    </row>
    <row r="340" spans="1:65" s="12" customFormat="1" ht="22.9" customHeight="1">
      <c r="B340" s="143"/>
      <c r="D340" s="144" t="s">
        <v>73</v>
      </c>
      <c r="E340" s="154" t="s">
        <v>431</v>
      </c>
      <c r="F340" s="154" t="s">
        <v>432</v>
      </c>
      <c r="I340" s="146"/>
      <c r="J340" s="155">
        <f>BK340</f>
        <v>0</v>
      </c>
      <c r="L340" s="143"/>
      <c r="M340" s="148"/>
      <c r="N340" s="149"/>
      <c r="O340" s="149"/>
      <c r="P340" s="150">
        <f>SUM(P341:P348)</f>
        <v>0</v>
      </c>
      <c r="Q340" s="149"/>
      <c r="R340" s="150">
        <f>SUM(R341:R348)</f>
        <v>0</v>
      </c>
      <c r="S340" s="149"/>
      <c r="T340" s="151">
        <f>SUM(T341:T348)</f>
        <v>0</v>
      </c>
      <c r="AR340" s="144" t="s">
        <v>31</v>
      </c>
      <c r="AT340" s="152" t="s">
        <v>73</v>
      </c>
      <c r="AU340" s="152" t="s">
        <v>31</v>
      </c>
      <c r="AY340" s="144" t="s">
        <v>138</v>
      </c>
      <c r="BK340" s="153">
        <f>SUM(BK341:BK348)</f>
        <v>0</v>
      </c>
    </row>
    <row r="341" spans="1:65" s="2" customFormat="1" ht="24.2" customHeight="1">
      <c r="A341" s="33"/>
      <c r="B341" s="121"/>
      <c r="C341" s="156" t="s">
        <v>433</v>
      </c>
      <c r="D341" s="156" t="s">
        <v>140</v>
      </c>
      <c r="E341" s="157" t="s">
        <v>434</v>
      </c>
      <c r="F341" s="158" t="s">
        <v>435</v>
      </c>
      <c r="G341" s="159" t="s">
        <v>197</v>
      </c>
      <c r="H341" s="160">
        <v>19.18</v>
      </c>
      <c r="I341" s="161"/>
      <c r="J341" s="160">
        <f>ROUND(I341*H341,1)</f>
        <v>0</v>
      </c>
      <c r="K341" s="162"/>
      <c r="L341" s="34"/>
      <c r="M341" s="163" t="s">
        <v>1</v>
      </c>
      <c r="N341" s="164" t="s">
        <v>39</v>
      </c>
      <c r="O341" s="59"/>
      <c r="P341" s="165">
        <f>O341*H341</f>
        <v>0</v>
      </c>
      <c r="Q341" s="165">
        <v>0</v>
      </c>
      <c r="R341" s="165">
        <f>Q341*H341</f>
        <v>0</v>
      </c>
      <c r="S341" s="165">
        <v>0</v>
      </c>
      <c r="T341" s="166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7" t="s">
        <v>144</v>
      </c>
      <c r="AT341" s="167" t="s">
        <v>140</v>
      </c>
      <c r="AU341" s="167" t="s">
        <v>82</v>
      </c>
      <c r="AY341" s="18" t="s">
        <v>138</v>
      </c>
      <c r="BE341" s="168">
        <f>IF(N341="základní",J341,0)</f>
        <v>0</v>
      </c>
      <c r="BF341" s="168">
        <f>IF(N341="snížená",J341,0)</f>
        <v>0</v>
      </c>
      <c r="BG341" s="168">
        <f>IF(N341="zákl. přenesená",J341,0)</f>
        <v>0</v>
      </c>
      <c r="BH341" s="168">
        <f>IF(N341="sníž. přenesená",J341,0)</f>
        <v>0</v>
      </c>
      <c r="BI341" s="168">
        <f>IF(N341="nulová",J341,0)</f>
        <v>0</v>
      </c>
      <c r="BJ341" s="18" t="s">
        <v>31</v>
      </c>
      <c r="BK341" s="168">
        <f>ROUND(I341*H341,1)</f>
        <v>0</v>
      </c>
      <c r="BL341" s="18" t="s">
        <v>144</v>
      </c>
      <c r="BM341" s="167" t="s">
        <v>436</v>
      </c>
    </row>
    <row r="342" spans="1:65" s="2" customFormat="1" ht="24.2" customHeight="1">
      <c r="A342" s="33"/>
      <c r="B342" s="121"/>
      <c r="C342" s="156" t="s">
        <v>437</v>
      </c>
      <c r="D342" s="156" t="s">
        <v>140</v>
      </c>
      <c r="E342" s="157" t="s">
        <v>438</v>
      </c>
      <c r="F342" s="158" t="s">
        <v>439</v>
      </c>
      <c r="G342" s="159" t="s">
        <v>197</v>
      </c>
      <c r="H342" s="160">
        <v>19.18</v>
      </c>
      <c r="I342" s="161"/>
      <c r="J342" s="160">
        <f>ROUND(I342*H342,1)</f>
        <v>0</v>
      </c>
      <c r="K342" s="162"/>
      <c r="L342" s="34"/>
      <c r="M342" s="163" t="s">
        <v>1</v>
      </c>
      <c r="N342" s="164" t="s">
        <v>39</v>
      </c>
      <c r="O342" s="59"/>
      <c r="P342" s="165">
        <f>O342*H342</f>
        <v>0</v>
      </c>
      <c r="Q342" s="165">
        <v>0</v>
      </c>
      <c r="R342" s="165">
        <f>Q342*H342</f>
        <v>0</v>
      </c>
      <c r="S342" s="165">
        <v>0</v>
      </c>
      <c r="T342" s="166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7" t="s">
        <v>144</v>
      </c>
      <c r="AT342" s="167" t="s">
        <v>140</v>
      </c>
      <c r="AU342" s="167" t="s">
        <v>82</v>
      </c>
      <c r="AY342" s="18" t="s">
        <v>138</v>
      </c>
      <c r="BE342" s="168">
        <f>IF(N342="základní",J342,0)</f>
        <v>0</v>
      </c>
      <c r="BF342" s="168">
        <f>IF(N342="snížená",J342,0)</f>
        <v>0</v>
      </c>
      <c r="BG342" s="168">
        <f>IF(N342="zákl. přenesená",J342,0)</f>
        <v>0</v>
      </c>
      <c r="BH342" s="168">
        <f>IF(N342="sníž. přenesená",J342,0)</f>
        <v>0</v>
      </c>
      <c r="BI342" s="168">
        <f>IF(N342="nulová",J342,0)</f>
        <v>0</v>
      </c>
      <c r="BJ342" s="18" t="s">
        <v>31</v>
      </c>
      <c r="BK342" s="168">
        <f>ROUND(I342*H342,1)</f>
        <v>0</v>
      </c>
      <c r="BL342" s="18" t="s">
        <v>144</v>
      </c>
      <c r="BM342" s="167" t="s">
        <v>440</v>
      </c>
    </row>
    <row r="343" spans="1:65" s="2" customFormat="1" ht="24.2" customHeight="1">
      <c r="A343" s="33"/>
      <c r="B343" s="121"/>
      <c r="C343" s="156" t="s">
        <v>441</v>
      </c>
      <c r="D343" s="156" t="s">
        <v>140</v>
      </c>
      <c r="E343" s="157" t="s">
        <v>442</v>
      </c>
      <c r="F343" s="158" t="s">
        <v>443</v>
      </c>
      <c r="G343" s="159" t="s">
        <v>197</v>
      </c>
      <c r="H343" s="160">
        <v>191.8</v>
      </c>
      <c r="I343" s="161"/>
      <c r="J343" s="160">
        <f>ROUND(I343*H343,1)</f>
        <v>0</v>
      </c>
      <c r="K343" s="162"/>
      <c r="L343" s="34"/>
      <c r="M343" s="163" t="s">
        <v>1</v>
      </c>
      <c r="N343" s="164" t="s">
        <v>39</v>
      </c>
      <c r="O343" s="59"/>
      <c r="P343" s="165">
        <f>O343*H343</f>
        <v>0</v>
      </c>
      <c r="Q343" s="165">
        <v>0</v>
      </c>
      <c r="R343" s="165">
        <f>Q343*H343</f>
        <v>0</v>
      </c>
      <c r="S343" s="165">
        <v>0</v>
      </c>
      <c r="T343" s="166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7" t="s">
        <v>144</v>
      </c>
      <c r="AT343" s="167" t="s">
        <v>140</v>
      </c>
      <c r="AU343" s="167" t="s">
        <v>82</v>
      </c>
      <c r="AY343" s="18" t="s">
        <v>138</v>
      </c>
      <c r="BE343" s="168">
        <f>IF(N343="základní",J343,0)</f>
        <v>0</v>
      </c>
      <c r="BF343" s="168">
        <f>IF(N343="snížená",J343,0)</f>
        <v>0</v>
      </c>
      <c r="BG343" s="168">
        <f>IF(N343="zákl. přenesená",J343,0)</f>
        <v>0</v>
      </c>
      <c r="BH343" s="168">
        <f>IF(N343="sníž. přenesená",J343,0)</f>
        <v>0</v>
      </c>
      <c r="BI343" s="168">
        <f>IF(N343="nulová",J343,0)</f>
        <v>0</v>
      </c>
      <c r="BJ343" s="18" t="s">
        <v>31</v>
      </c>
      <c r="BK343" s="168">
        <f>ROUND(I343*H343,1)</f>
        <v>0</v>
      </c>
      <c r="BL343" s="18" t="s">
        <v>144</v>
      </c>
      <c r="BM343" s="167" t="s">
        <v>444</v>
      </c>
    </row>
    <row r="344" spans="1:65" s="13" customFormat="1">
      <c r="B344" s="169"/>
      <c r="D344" s="170" t="s">
        <v>146</v>
      </c>
      <c r="F344" s="172" t="s">
        <v>445</v>
      </c>
      <c r="H344" s="173">
        <v>191.8</v>
      </c>
      <c r="I344" s="174"/>
      <c r="L344" s="169"/>
      <c r="M344" s="175"/>
      <c r="N344" s="176"/>
      <c r="O344" s="176"/>
      <c r="P344" s="176"/>
      <c r="Q344" s="176"/>
      <c r="R344" s="176"/>
      <c r="S344" s="176"/>
      <c r="T344" s="177"/>
      <c r="AT344" s="171" t="s">
        <v>146</v>
      </c>
      <c r="AU344" s="171" t="s">
        <v>82</v>
      </c>
      <c r="AV344" s="13" t="s">
        <v>82</v>
      </c>
      <c r="AW344" s="13" t="s">
        <v>3</v>
      </c>
      <c r="AX344" s="13" t="s">
        <v>31</v>
      </c>
      <c r="AY344" s="171" t="s">
        <v>138</v>
      </c>
    </row>
    <row r="345" spans="1:65" s="2" customFormat="1" ht="37.9" customHeight="1">
      <c r="A345" s="33"/>
      <c r="B345" s="121"/>
      <c r="C345" s="156" t="s">
        <v>446</v>
      </c>
      <c r="D345" s="156" t="s">
        <v>140</v>
      </c>
      <c r="E345" s="157" t="s">
        <v>447</v>
      </c>
      <c r="F345" s="158" t="s">
        <v>448</v>
      </c>
      <c r="G345" s="159" t="s">
        <v>197</v>
      </c>
      <c r="H345" s="160">
        <v>7.9</v>
      </c>
      <c r="I345" s="161"/>
      <c r="J345" s="160">
        <f>ROUND(I345*H345,1)</f>
        <v>0</v>
      </c>
      <c r="K345" s="162"/>
      <c r="L345" s="34"/>
      <c r="M345" s="163" t="s">
        <v>1</v>
      </c>
      <c r="N345" s="164" t="s">
        <v>39</v>
      </c>
      <c r="O345" s="59"/>
      <c r="P345" s="165">
        <f>O345*H345</f>
        <v>0</v>
      </c>
      <c r="Q345" s="165">
        <v>0</v>
      </c>
      <c r="R345" s="165">
        <f>Q345*H345</f>
        <v>0</v>
      </c>
      <c r="S345" s="165">
        <v>0</v>
      </c>
      <c r="T345" s="166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7" t="s">
        <v>144</v>
      </c>
      <c r="AT345" s="167" t="s">
        <v>140</v>
      </c>
      <c r="AU345" s="167" t="s">
        <v>82</v>
      </c>
      <c r="AY345" s="18" t="s">
        <v>138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8" t="s">
        <v>31</v>
      </c>
      <c r="BK345" s="168">
        <f>ROUND(I345*H345,1)</f>
        <v>0</v>
      </c>
      <c r="BL345" s="18" t="s">
        <v>144</v>
      </c>
      <c r="BM345" s="167" t="s">
        <v>449</v>
      </c>
    </row>
    <row r="346" spans="1:65" s="13" customFormat="1">
      <c r="B346" s="169"/>
      <c r="D346" s="170" t="s">
        <v>146</v>
      </c>
      <c r="E346" s="171" t="s">
        <v>1</v>
      </c>
      <c r="F346" s="172" t="s">
        <v>450</v>
      </c>
      <c r="H346" s="173">
        <v>7.9</v>
      </c>
      <c r="I346" s="174"/>
      <c r="L346" s="169"/>
      <c r="M346" s="175"/>
      <c r="N346" s="176"/>
      <c r="O346" s="176"/>
      <c r="P346" s="176"/>
      <c r="Q346" s="176"/>
      <c r="R346" s="176"/>
      <c r="S346" s="176"/>
      <c r="T346" s="177"/>
      <c r="AT346" s="171" t="s">
        <v>146</v>
      </c>
      <c r="AU346" s="171" t="s">
        <v>82</v>
      </c>
      <c r="AV346" s="13" t="s">
        <v>82</v>
      </c>
      <c r="AW346" s="13" t="s">
        <v>30</v>
      </c>
      <c r="AX346" s="13" t="s">
        <v>31</v>
      </c>
      <c r="AY346" s="171" t="s">
        <v>138</v>
      </c>
    </row>
    <row r="347" spans="1:65" s="2" customFormat="1" ht="33" customHeight="1">
      <c r="A347" s="33"/>
      <c r="B347" s="121"/>
      <c r="C347" s="156" t="s">
        <v>451</v>
      </c>
      <c r="D347" s="156" t="s">
        <v>140</v>
      </c>
      <c r="E347" s="157" t="s">
        <v>452</v>
      </c>
      <c r="F347" s="158" t="s">
        <v>453</v>
      </c>
      <c r="G347" s="159" t="s">
        <v>197</v>
      </c>
      <c r="H347" s="160">
        <v>11.28</v>
      </c>
      <c r="I347" s="161"/>
      <c r="J347" s="160">
        <f>ROUND(I347*H347,1)</f>
        <v>0</v>
      </c>
      <c r="K347" s="162"/>
      <c r="L347" s="34"/>
      <c r="M347" s="163" t="s">
        <v>1</v>
      </c>
      <c r="N347" s="164" t="s">
        <v>39</v>
      </c>
      <c r="O347" s="59"/>
      <c r="P347" s="165">
        <f>O347*H347</f>
        <v>0</v>
      </c>
      <c r="Q347" s="165">
        <v>0</v>
      </c>
      <c r="R347" s="165">
        <f>Q347*H347</f>
        <v>0</v>
      </c>
      <c r="S347" s="165">
        <v>0</v>
      </c>
      <c r="T347" s="166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7" t="s">
        <v>144</v>
      </c>
      <c r="AT347" s="167" t="s">
        <v>140</v>
      </c>
      <c r="AU347" s="167" t="s">
        <v>82</v>
      </c>
      <c r="AY347" s="18" t="s">
        <v>138</v>
      </c>
      <c r="BE347" s="168">
        <f>IF(N347="základní",J347,0)</f>
        <v>0</v>
      </c>
      <c r="BF347" s="168">
        <f>IF(N347="snížená",J347,0)</f>
        <v>0</v>
      </c>
      <c r="BG347" s="168">
        <f>IF(N347="zákl. přenesená",J347,0)</f>
        <v>0</v>
      </c>
      <c r="BH347" s="168">
        <f>IF(N347="sníž. přenesená",J347,0)</f>
        <v>0</v>
      </c>
      <c r="BI347" s="168">
        <f>IF(N347="nulová",J347,0)</f>
        <v>0</v>
      </c>
      <c r="BJ347" s="18" t="s">
        <v>31</v>
      </c>
      <c r="BK347" s="168">
        <f>ROUND(I347*H347,1)</f>
        <v>0</v>
      </c>
      <c r="BL347" s="18" t="s">
        <v>144</v>
      </c>
      <c r="BM347" s="167" t="s">
        <v>454</v>
      </c>
    </row>
    <row r="348" spans="1:65" s="13" customFormat="1">
      <c r="B348" s="169"/>
      <c r="D348" s="170" t="s">
        <v>146</v>
      </c>
      <c r="E348" s="171" t="s">
        <v>1</v>
      </c>
      <c r="F348" s="172" t="s">
        <v>455</v>
      </c>
      <c r="H348" s="173">
        <v>11.28</v>
      </c>
      <c r="I348" s="174"/>
      <c r="L348" s="169"/>
      <c r="M348" s="175"/>
      <c r="N348" s="176"/>
      <c r="O348" s="176"/>
      <c r="P348" s="176"/>
      <c r="Q348" s="176"/>
      <c r="R348" s="176"/>
      <c r="S348" s="176"/>
      <c r="T348" s="177"/>
      <c r="AT348" s="171" t="s">
        <v>146</v>
      </c>
      <c r="AU348" s="171" t="s">
        <v>82</v>
      </c>
      <c r="AV348" s="13" t="s">
        <v>82</v>
      </c>
      <c r="AW348" s="13" t="s">
        <v>30</v>
      </c>
      <c r="AX348" s="13" t="s">
        <v>31</v>
      </c>
      <c r="AY348" s="171" t="s">
        <v>138</v>
      </c>
    </row>
    <row r="349" spans="1:65" s="12" customFormat="1" ht="22.9" customHeight="1">
      <c r="B349" s="143"/>
      <c r="D349" s="144" t="s">
        <v>73</v>
      </c>
      <c r="E349" s="154" t="s">
        <v>456</v>
      </c>
      <c r="F349" s="154" t="s">
        <v>457</v>
      </c>
      <c r="I349" s="146"/>
      <c r="J349" s="155">
        <f>BK349</f>
        <v>0</v>
      </c>
      <c r="L349" s="143"/>
      <c r="M349" s="148"/>
      <c r="N349" s="149"/>
      <c r="O349" s="149"/>
      <c r="P349" s="150">
        <f>P350</f>
        <v>0</v>
      </c>
      <c r="Q349" s="149"/>
      <c r="R349" s="150">
        <f>R350</f>
        <v>0</v>
      </c>
      <c r="S349" s="149"/>
      <c r="T349" s="151">
        <f>T350</f>
        <v>0</v>
      </c>
      <c r="AR349" s="144" t="s">
        <v>31</v>
      </c>
      <c r="AT349" s="152" t="s">
        <v>73</v>
      </c>
      <c r="AU349" s="152" t="s">
        <v>31</v>
      </c>
      <c r="AY349" s="144" t="s">
        <v>138</v>
      </c>
      <c r="BK349" s="153">
        <f>BK350</f>
        <v>0</v>
      </c>
    </row>
    <row r="350" spans="1:65" s="2" customFormat="1" ht="16.5" customHeight="1">
      <c r="A350" s="33"/>
      <c r="B350" s="121"/>
      <c r="C350" s="156" t="s">
        <v>458</v>
      </c>
      <c r="D350" s="156" t="s">
        <v>140</v>
      </c>
      <c r="E350" s="157" t="s">
        <v>459</v>
      </c>
      <c r="F350" s="158" t="s">
        <v>460</v>
      </c>
      <c r="G350" s="159" t="s">
        <v>197</v>
      </c>
      <c r="H350" s="160">
        <v>67.19</v>
      </c>
      <c r="I350" s="161"/>
      <c r="J350" s="160">
        <f>ROUND(I350*H350,1)</f>
        <v>0</v>
      </c>
      <c r="K350" s="162"/>
      <c r="L350" s="34"/>
      <c r="M350" s="163" t="s">
        <v>1</v>
      </c>
      <c r="N350" s="164" t="s">
        <v>39</v>
      </c>
      <c r="O350" s="59"/>
      <c r="P350" s="165">
        <f>O350*H350</f>
        <v>0</v>
      </c>
      <c r="Q350" s="165">
        <v>0</v>
      </c>
      <c r="R350" s="165">
        <f>Q350*H350</f>
        <v>0</v>
      </c>
      <c r="S350" s="165">
        <v>0</v>
      </c>
      <c r="T350" s="16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7" t="s">
        <v>144</v>
      </c>
      <c r="AT350" s="167" t="s">
        <v>140</v>
      </c>
      <c r="AU350" s="167" t="s">
        <v>82</v>
      </c>
      <c r="AY350" s="18" t="s">
        <v>138</v>
      </c>
      <c r="BE350" s="168">
        <f>IF(N350="základní",J350,0)</f>
        <v>0</v>
      </c>
      <c r="BF350" s="168">
        <f>IF(N350="snížená",J350,0)</f>
        <v>0</v>
      </c>
      <c r="BG350" s="168">
        <f>IF(N350="zákl. přenesená",J350,0)</f>
        <v>0</v>
      </c>
      <c r="BH350" s="168">
        <f>IF(N350="sníž. přenesená",J350,0)</f>
        <v>0</v>
      </c>
      <c r="BI350" s="168">
        <f>IF(N350="nulová",J350,0)</f>
        <v>0</v>
      </c>
      <c r="BJ350" s="18" t="s">
        <v>31</v>
      </c>
      <c r="BK350" s="168">
        <f>ROUND(I350*H350,1)</f>
        <v>0</v>
      </c>
      <c r="BL350" s="18" t="s">
        <v>144</v>
      </c>
      <c r="BM350" s="167" t="s">
        <v>461</v>
      </c>
    </row>
    <row r="351" spans="1:65" s="12" customFormat="1" ht="25.9" customHeight="1">
      <c r="B351" s="143"/>
      <c r="D351" s="144" t="s">
        <v>73</v>
      </c>
      <c r="E351" s="145" t="s">
        <v>462</v>
      </c>
      <c r="F351" s="145" t="s">
        <v>463</v>
      </c>
      <c r="I351" s="146"/>
      <c r="J351" s="147">
        <f>BK351</f>
        <v>0</v>
      </c>
      <c r="L351" s="143"/>
      <c r="M351" s="148"/>
      <c r="N351" s="149"/>
      <c r="O351" s="149"/>
      <c r="P351" s="150">
        <f>P352+P370+P383+P394+P408+P415+P447+P450+P460+P464</f>
        <v>0</v>
      </c>
      <c r="Q351" s="149"/>
      <c r="R351" s="150">
        <f>R352+R370+R383+R394+R408+R415+R447+R450+R460+R464</f>
        <v>8.7339206000000011</v>
      </c>
      <c r="S351" s="149"/>
      <c r="T351" s="151">
        <f>T352+T370+T383+T394+T408+T415+T447+T450+T460+T464</f>
        <v>3.6196234999999999</v>
      </c>
      <c r="AR351" s="144" t="s">
        <v>82</v>
      </c>
      <c r="AT351" s="152" t="s">
        <v>73</v>
      </c>
      <c r="AU351" s="152" t="s">
        <v>74</v>
      </c>
      <c r="AY351" s="144" t="s">
        <v>138</v>
      </c>
      <c r="BK351" s="153">
        <f>BK352+BK370+BK383+BK394+BK408+BK415+BK447+BK450+BK460+BK464</f>
        <v>0</v>
      </c>
    </row>
    <row r="352" spans="1:65" s="12" customFormat="1" ht="22.9" customHeight="1">
      <c r="B352" s="143"/>
      <c r="D352" s="144" t="s">
        <v>73</v>
      </c>
      <c r="E352" s="154" t="s">
        <v>464</v>
      </c>
      <c r="F352" s="154" t="s">
        <v>465</v>
      </c>
      <c r="I352" s="146"/>
      <c r="J352" s="155">
        <f>BK352</f>
        <v>0</v>
      </c>
      <c r="L352" s="143"/>
      <c r="M352" s="148"/>
      <c r="N352" s="149"/>
      <c r="O352" s="149"/>
      <c r="P352" s="150">
        <f>SUM(P353:P369)</f>
        <v>0</v>
      </c>
      <c r="Q352" s="149"/>
      <c r="R352" s="150">
        <f>SUM(R353:R369)</f>
        <v>0.19871999999999998</v>
      </c>
      <c r="S352" s="149"/>
      <c r="T352" s="151">
        <f>SUM(T353:T369)</f>
        <v>0</v>
      </c>
      <c r="AR352" s="144" t="s">
        <v>82</v>
      </c>
      <c r="AT352" s="152" t="s">
        <v>73</v>
      </c>
      <c r="AU352" s="152" t="s">
        <v>31</v>
      </c>
      <c r="AY352" s="144" t="s">
        <v>138</v>
      </c>
      <c r="BK352" s="153">
        <f>SUM(BK353:BK369)</f>
        <v>0</v>
      </c>
    </row>
    <row r="353" spans="1:65" s="2" customFormat="1" ht="24.2" customHeight="1">
      <c r="A353" s="33"/>
      <c r="B353" s="121"/>
      <c r="C353" s="156" t="s">
        <v>466</v>
      </c>
      <c r="D353" s="156" t="s">
        <v>140</v>
      </c>
      <c r="E353" s="157" t="s">
        <v>467</v>
      </c>
      <c r="F353" s="158" t="s">
        <v>468</v>
      </c>
      <c r="G353" s="159" t="s">
        <v>143</v>
      </c>
      <c r="H353" s="160">
        <v>36.799999999999997</v>
      </c>
      <c r="I353" s="161"/>
      <c r="J353" s="160">
        <f>ROUND(I353*H353,1)</f>
        <v>0</v>
      </c>
      <c r="K353" s="162"/>
      <c r="L353" s="34"/>
      <c r="M353" s="163" t="s">
        <v>1</v>
      </c>
      <c r="N353" s="164" t="s">
        <v>39</v>
      </c>
      <c r="O353" s="59"/>
      <c r="P353" s="165">
        <f>O353*H353</f>
        <v>0</v>
      </c>
      <c r="Q353" s="165">
        <v>0</v>
      </c>
      <c r="R353" s="165">
        <f>Q353*H353</f>
        <v>0</v>
      </c>
      <c r="S353" s="165">
        <v>0</v>
      </c>
      <c r="T353" s="166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7" t="s">
        <v>248</v>
      </c>
      <c r="AT353" s="167" t="s">
        <v>140</v>
      </c>
      <c r="AU353" s="167" t="s">
        <v>82</v>
      </c>
      <c r="AY353" s="18" t="s">
        <v>138</v>
      </c>
      <c r="BE353" s="168">
        <f>IF(N353="základní",J353,0)</f>
        <v>0</v>
      </c>
      <c r="BF353" s="168">
        <f>IF(N353="snížená",J353,0)</f>
        <v>0</v>
      </c>
      <c r="BG353" s="168">
        <f>IF(N353="zákl. přenesená",J353,0)</f>
        <v>0</v>
      </c>
      <c r="BH353" s="168">
        <f>IF(N353="sníž. přenesená",J353,0)</f>
        <v>0</v>
      </c>
      <c r="BI353" s="168">
        <f>IF(N353="nulová",J353,0)</f>
        <v>0</v>
      </c>
      <c r="BJ353" s="18" t="s">
        <v>31</v>
      </c>
      <c r="BK353" s="168">
        <f>ROUND(I353*H353,1)</f>
        <v>0</v>
      </c>
      <c r="BL353" s="18" t="s">
        <v>248</v>
      </c>
      <c r="BM353" s="167" t="s">
        <v>469</v>
      </c>
    </row>
    <row r="354" spans="1:65" s="15" customFormat="1">
      <c r="B354" s="186"/>
      <c r="D354" s="170" t="s">
        <v>146</v>
      </c>
      <c r="E354" s="187" t="s">
        <v>1</v>
      </c>
      <c r="F354" s="188" t="s">
        <v>159</v>
      </c>
      <c r="H354" s="187" t="s">
        <v>1</v>
      </c>
      <c r="I354" s="189"/>
      <c r="L354" s="186"/>
      <c r="M354" s="190"/>
      <c r="N354" s="191"/>
      <c r="O354" s="191"/>
      <c r="P354" s="191"/>
      <c r="Q354" s="191"/>
      <c r="R354" s="191"/>
      <c r="S354" s="191"/>
      <c r="T354" s="192"/>
      <c r="AT354" s="187" t="s">
        <v>146</v>
      </c>
      <c r="AU354" s="187" t="s">
        <v>82</v>
      </c>
      <c r="AV354" s="15" t="s">
        <v>31</v>
      </c>
      <c r="AW354" s="15" t="s">
        <v>30</v>
      </c>
      <c r="AX354" s="15" t="s">
        <v>74</v>
      </c>
      <c r="AY354" s="187" t="s">
        <v>138</v>
      </c>
    </row>
    <row r="355" spans="1:65" s="13" customFormat="1">
      <c r="B355" s="169"/>
      <c r="D355" s="170" t="s">
        <v>146</v>
      </c>
      <c r="E355" s="171" t="s">
        <v>1</v>
      </c>
      <c r="F355" s="172" t="s">
        <v>470</v>
      </c>
      <c r="H355" s="173">
        <v>6.33</v>
      </c>
      <c r="I355" s="174"/>
      <c r="L355" s="169"/>
      <c r="M355" s="175"/>
      <c r="N355" s="176"/>
      <c r="O355" s="176"/>
      <c r="P355" s="176"/>
      <c r="Q355" s="176"/>
      <c r="R355" s="176"/>
      <c r="S355" s="176"/>
      <c r="T355" s="177"/>
      <c r="AT355" s="171" t="s">
        <v>146</v>
      </c>
      <c r="AU355" s="171" t="s">
        <v>82</v>
      </c>
      <c r="AV355" s="13" t="s">
        <v>82</v>
      </c>
      <c r="AW355" s="13" t="s">
        <v>30</v>
      </c>
      <c r="AX355" s="13" t="s">
        <v>74</v>
      </c>
      <c r="AY355" s="171" t="s">
        <v>138</v>
      </c>
    </row>
    <row r="356" spans="1:65" s="13" customFormat="1">
      <c r="B356" s="169"/>
      <c r="D356" s="170" t="s">
        <v>146</v>
      </c>
      <c r="E356" s="171" t="s">
        <v>1</v>
      </c>
      <c r="F356" s="172" t="s">
        <v>471</v>
      </c>
      <c r="H356" s="173">
        <v>7.38</v>
      </c>
      <c r="I356" s="174"/>
      <c r="L356" s="169"/>
      <c r="M356" s="175"/>
      <c r="N356" s="176"/>
      <c r="O356" s="176"/>
      <c r="P356" s="176"/>
      <c r="Q356" s="176"/>
      <c r="R356" s="176"/>
      <c r="S356" s="176"/>
      <c r="T356" s="177"/>
      <c r="AT356" s="171" t="s">
        <v>146</v>
      </c>
      <c r="AU356" s="171" t="s">
        <v>82</v>
      </c>
      <c r="AV356" s="13" t="s">
        <v>82</v>
      </c>
      <c r="AW356" s="13" t="s">
        <v>30</v>
      </c>
      <c r="AX356" s="13" t="s">
        <v>74</v>
      </c>
      <c r="AY356" s="171" t="s">
        <v>138</v>
      </c>
    </row>
    <row r="357" spans="1:65" s="13" customFormat="1">
      <c r="B357" s="169"/>
      <c r="D357" s="170" t="s">
        <v>146</v>
      </c>
      <c r="E357" s="171" t="s">
        <v>1</v>
      </c>
      <c r="F357" s="172" t="s">
        <v>472</v>
      </c>
      <c r="H357" s="173">
        <v>1.86</v>
      </c>
      <c r="I357" s="174"/>
      <c r="L357" s="169"/>
      <c r="M357" s="175"/>
      <c r="N357" s="176"/>
      <c r="O357" s="176"/>
      <c r="P357" s="176"/>
      <c r="Q357" s="176"/>
      <c r="R357" s="176"/>
      <c r="S357" s="176"/>
      <c r="T357" s="177"/>
      <c r="AT357" s="171" t="s">
        <v>146</v>
      </c>
      <c r="AU357" s="171" t="s">
        <v>82</v>
      </c>
      <c r="AV357" s="13" t="s">
        <v>82</v>
      </c>
      <c r="AW357" s="13" t="s">
        <v>30</v>
      </c>
      <c r="AX357" s="13" t="s">
        <v>74</v>
      </c>
      <c r="AY357" s="171" t="s">
        <v>138</v>
      </c>
    </row>
    <row r="358" spans="1:65" s="13" customFormat="1">
      <c r="B358" s="169"/>
      <c r="D358" s="170" t="s">
        <v>146</v>
      </c>
      <c r="E358" s="171" t="s">
        <v>1</v>
      </c>
      <c r="F358" s="172" t="s">
        <v>473</v>
      </c>
      <c r="H358" s="173">
        <v>4.32</v>
      </c>
      <c r="I358" s="174"/>
      <c r="L358" s="169"/>
      <c r="M358" s="175"/>
      <c r="N358" s="176"/>
      <c r="O358" s="176"/>
      <c r="P358" s="176"/>
      <c r="Q358" s="176"/>
      <c r="R358" s="176"/>
      <c r="S358" s="176"/>
      <c r="T358" s="177"/>
      <c r="AT358" s="171" t="s">
        <v>146</v>
      </c>
      <c r="AU358" s="171" t="s">
        <v>82</v>
      </c>
      <c r="AV358" s="13" t="s">
        <v>82</v>
      </c>
      <c r="AW358" s="13" t="s">
        <v>30</v>
      </c>
      <c r="AX358" s="13" t="s">
        <v>74</v>
      </c>
      <c r="AY358" s="171" t="s">
        <v>138</v>
      </c>
    </row>
    <row r="359" spans="1:65" s="13" customFormat="1">
      <c r="B359" s="169"/>
      <c r="D359" s="170" t="s">
        <v>146</v>
      </c>
      <c r="E359" s="171" t="s">
        <v>1</v>
      </c>
      <c r="F359" s="172" t="s">
        <v>474</v>
      </c>
      <c r="H359" s="173">
        <v>7.08</v>
      </c>
      <c r="I359" s="174"/>
      <c r="L359" s="169"/>
      <c r="M359" s="175"/>
      <c r="N359" s="176"/>
      <c r="O359" s="176"/>
      <c r="P359" s="176"/>
      <c r="Q359" s="176"/>
      <c r="R359" s="176"/>
      <c r="S359" s="176"/>
      <c r="T359" s="177"/>
      <c r="AT359" s="171" t="s">
        <v>146</v>
      </c>
      <c r="AU359" s="171" t="s">
        <v>82</v>
      </c>
      <c r="AV359" s="13" t="s">
        <v>82</v>
      </c>
      <c r="AW359" s="13" t="s">
        <v>30</v>
      </c>
      <c r="AX359" s="13" t="s">
        <v>74</v>
      </c>
      <c r="AY359" s="171" t="s">
        <v>138</v>
      </c>
    </row>
    <row r="360" spans="1:65" s="16" customFormat="1">
      <c r="B360" s="193"/>
      <c r="D360" s="170" t="s">
        <v>146</v>
      </c>
      <c r="E360" s="194" t="s">
        <v>1</v>
      </c>
      <c r="F360" s="195" t="s">
        <v>165</v>
      </c>
      <c r="H360" s="196">
        <v>26.97</v>
      </c>
      <c r="I360" s="197"/>
      <c r="L360" s="193"/>
      <c r="M360" s="198"/>
      <c r="N360" s="199"/>
      <c r="O360" s="199"/>
      <c r="P360" s="199"/>
      <c r="Q360" s="199"/>
      <c r="R360" s="199"/>
      <c r="S360" s="199"/>
      <c r="T360" s="200"/>
      <c r="AT360" s="194" t="s">
        <v>146</v>
      </c>
      <c r="AU360" s="194" t="s">
        <v>82</v>
      </c>
      <c r="AV360" s="16" t="s">
        <v>154</v>
      </c>
      <c r="AW360" s="16" t="s">
        <v>30</v>
      </c>
      <c r="AX360" s="16" t="s">
        <v>74</v>
      </c>
      <c r="AY360" s="194" t="s">
        <v>138</v>
      </c>
    </row>
    <row r="361" spans="1:65" s="15" customFormat="1">
      <c r="B361" s="186"/>
      <c r="D361" s="170" t="s">
        <v>146</v>
      </c>
      <c r="E361" s="187" t="s">
        <v>1</v>
      </c>
      <c r="F361" s="188" t="s">
        <v>166</v>
      </c>
      <c r="H361" s="187" t="s">
        <v>1</v>
      </c>
      <c r="I361" s="189"/>
      <c r="L361" s="186"/>
      <c r="M361" s="190"/>
      <c r="N361" s="191"/>
      <c r="O361" s="191"/>
      <c r="P361" s="191"/>
      <c r="Q361" s="191"/>
      <c r="R361" s="191"/>
      <c r="S361" s="191"/>
      <c r="T361" s="192"/>
      <c r="AT361" s="187" t="s">
        <v>146</v>
      </c>
      <c r="AU361" s="187" t="s">
        <v>82</v>
      </c>
      <c r="AV361" s="15" t="s">
        <v>31</v>
      </c>
      <c r="AW361" s="15" t="s">
        <v>30</v>
      </c>
      <c r="AX361" s="15" t="s">
        <v>74</v>
      </c>
      <c r="AY361" s="187" t="s">
        <v>138</v>
      </c>
    </row>
    <row r="362" spans="1:65" s="13" customFormat="1">
      <c r="B362" s="169"/>
      <c r="D362" s="170" t="s">
        <v>146</v>
      </c>
      <c r="E362" s="171" t="s">
        <v>1</v>
      </c>
      <c r="F362" s="172" t="s">
        <v>475</v>
      </c>
      <c r="H362" s="173">
        <v>2.25</v>
      </c>
      <c r="I362" s="174"/>
      <c r="L362" s="169"/>
      <c r="M362" s="175"/>
      <c r="N362" s="176"/>
      <c r="O362" s="176"/>
      <c r="P362" s="176"/>
      <c r="Q362" s="176"/>
      <c r="R362" s="176"/>
      <c r="S362" s="176"/>
      <c r="T362" s="177"/>
      <c r="AT362" s="171" t="s">
        <v>146</v>
      </c>
      <c r="AU362" s="171" t="s">
        <v>82</v>
      </c>
      <c r="AV362" s="13" t="s">
        <v>82</v>
      </c>
      <c r="AW362" s="13" t="s">
        <v>30</v>
      </c>
      <c r="AX362" s="13" t="s">
        <v>74</v>
      </c>
      <c r="AY362" s="171" t="s">
        <v>138</v>
      </c>
    </row>
    <row r="363" spans="1:65" s="13" customFormat="1">
      <c r="B363" s="169"/>
      <c r="D363" s="170" t="s">
        <v>146</v>
      </c>
      <c r="E363" s="171" t="s">
        <v>1</v>
      </c>
      <c r="F363" s="172" t="s">
        <v>476</v>
      </c>
      <c r="H363" s="173">
        <v>2.78</v>
      </c>
      <c r="I363" s="174"/>
      <c r="L363" s="169"/>
      <c r="M363" s="175"/>
      <c r="N363" s="176"/>
      <c r="O363" s="176"/>
      <c r="P363" s="176"/>
      <c r="Q363" s="176"/>
      <c r="R363" s="176"/>
      <c r="S363" s="176"/>
      <c r="T363" s="177"/>
      <c r="AT363" s="171" t="s">
        <v>146</v>
      </c>
      <c r="AU363" s="171" t="s">
        <v>82</v>
      </c>
      <c r="AV363" s="13" t="s">
        <v>82</v>
      </c>
      <c r="AW363" s="13" t="s">
        <v>30</v>
      </c>
      <c r="AX363" s="13" t="s">
        <v>74</v>
      </c>
      <c r="AY363" s="171" t="s">
        <v>138</v>
      </c>
    </row>
    <row r="364" spans="1:65" s="13" customFormat="1">
      <c r="B364" s="169"/>
      <c r="D364" s="170" t="s">
        <v>146</v>
      </c>
      <c r="E364" s="171" t="s">
        <v>1</v>
      </c>
      <c r="F364" s="172" t="s">
        <v>477</v>
      </c>
      <c r="H364" s="173">
        <v>4.8</v>
      </c>
      <c r="I364" s="174"/>
      <c r="L364" s="169"/>
      <c r="M364" s="175"/>
      <c r="N364" s="176"/>
      <c r="O364" s="176"/>
      <c r="P364" s="176"/>
      <c r="Q364" s="176"/>
      <c r="R364" s="176"/>
      <c r="S364" s="176"/>
      <c r="T364" s="177"/>
      <c r="AT364" s="171" t="s">
        <v>146</v>
      </c>
      <c r="AU364" s="171" t="s">
        <v>82</v>
      </c>
      <c r="AV364" s="13" t="s">
        <v>82</v>
      </c>
      <c r="AW364" s="13" t="s">
        <v>30</v>
      </c>
      <c r="AX364" s="13" t="s">
        <v>74</v>
      </c>
      <c r="AY364" s="171" t="s">
        <v>138</v>
      </c>
    </row>
    <row r="365" spans="1:65" s="16" customFormat="1">
      <c r="B365" s="193"/>
      <c r="D365" s="170" t="s">
        <v>146</v>
      </c>
      <c r="E365" s="194" t="s">
        <v>1</v>
      </c>
      <c r="F365" s="195" t="s">
        <v>170</v>
      </c>
      <c r="H365" s="196">
        <v>9.83</v>
      </c>
      <c r="I365" s="197"/>
      <c r="L365" s="193"/>
      <c r="M365" s="198"/>
      <c r="N365" s="199"/>
      <c r="O365" s="199"/>
      <c r="P365" s="199"/>
      <c r="Q365" s="199"/>
      <c r="R365" s="199"/>
      <c r="S365" s="199"/>
      <c r="T365" s="200"/>
      <c r="AT365" s="194" t="s">
        <v>146</v>
      </c>
      <c r="AU365" s="194" t="s">
        <v>82</v>
      </c>
      <c r="AV365" s="16" t="s">
        <v>154</v>
      </c>
      <c r="AW365" s="16" t="s">
        <v>30</v>
      </c>
      <c r="AX365" s="16" t="s">
        <v>74</v>
      </c>
      <c r="AY365" s="194" t="s">
        <v>138</v>
      </c>
    </row>
    <row r="366" spans="1:65" s="14" customFormat="1">
      <c r="B366" s="178"/>
      <c r="D366" s="170" t="s">
        <v>146</v>
      </c>
      <c r="E366" s="179" t="s">
        <v>1</v>
      </c>
      <c r="F366" s="180" t="s">
        <v>153</v>
      </c>
      <c r="H366" s="181">
        <v>36.799999999999997</v>
      </c>
      <c r="I366" s="182"/>
      <c r="L366" s="178"/>
      <c r="M366" s="183"/>
      <c r="N366" s="184"/>
      <c r="O366" s="184"/>
      <c r="P366" s="184"/>
      <c r="Q366" s="184"/>
      <c r="R366" s="184"/>
      <c r="S366" s="184"/>
      <c r="T366" s="185"/>
      <c r="AT366" s="179" t="s">
        <v>146</v>
      </c>
      <c r="AU366" s="179" t="s">
        <v>82</v>
      </c>
      <c r="AV366" s="14" t="s">
        <v>144</v>
      </c>
      <c r="AW366" s="14" t="s">
        <v>30</v>
      </c>
      <c r="AX366" s="14" t="s">
        <v>31</v>
      </c>
      <c r="AY366" s="179" t="s">
        <v>138</v>
      </c>
    </row>
    <row r="367" spans="1:65" s="2" customFormat="1" ht="16.5" customHeight="1">
      <c r="A367" s="33"/>
      <c r="B367" s="121"/>
      <c r="C367" s="201" t="s">
        <v>478</v>
      </c>
      <c r="D367" s="201" t="s">
        <v>209</v>
      </c>
      <c r="E367" s="202" t="s">
        <v>479</v>
      </c>
      <c r="F367" s="203" t="s">
        <v>480</v>
      </c>
      <c r="G367" s="204" t="s">
        <v>143</v>
      </c>
      <c r="H367" s="205">
        <v>44.16</v>
      </c>
      <c r="I367" s="206"/>
      <c r="J367" s="205">
        <f>ROUND(I367*H367,1)</f>
        <v>0</v>
      </c>
      <c r="K367" s="207"/>
      <c r="L367" s="208"/>
      <c r="M367" s="209" t="s">
        <v>1</v>
      </c>
      <c r="N367" s="210" t="s">
        <v>39</v>
      </c>
      <c r="O367" s="59"/>
      <c r="P367" s="165">
        <f>O367*H367</f>
        <v>0</v>
      </c>
      <c r="Q367" s="165">
        <v>4.4999999999999997E-3</v>
      </c>
      <c r="R367" s="165">
        <f>Q367*H367</f>
        <v>0.19871999999999998</v>
      </c>
      <c r="S367" s="165">
        <v>0</v>
      </c>
      <c r="T367" s="166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7" t="s">
        <v>334</v>
      </c>
      <c r="AT367" s="167" t="s">
        <v>209</v>
      </c>
      <c r="AU367" s="167" t="s">
        <v>82</v>
      </c>
      <c r="AY367" s="18" t="s">
        <v>138</v>
      </c>
      <c r="BE367" s="168">
        <f>IF(N367="základní",J367,0)</f>
        <v>0</v>
      </c>
      <c r="BF367" s="168">
        <f>IF(N367="snížená",J367,0)</f>
        <v>0</v>
      </c>
      <c r="BG367" s="168">
        <f>IF(N367="zákl. přenesená",J367,0)</f>
        <v>0</v>
      </c>
      <c r="BH367" s="168">
        <f>IF(N367="sníž. přenesená",J367,0)</f>
        <v>0</v>
      </c>
      <c r="BI367" s="168">
        <f>IF(N367="nulová",J367,0)</f>
        <v>0</v>
      </c>
      <c r="BJ367" s="18" t="s">
        <v>31</v>
      </c>
      <c r="BK367" s="168">
        <f>ROUND(I367*H367,1)</f>
        <v>0</v>
      </c>
      <c r="BL367" s="18" t="s">
        <v>248</v>
      </c>
      <c r="BM367" s="167" t="s">
        <v>481</v>
      </c>
    </row>
    <row r="368" spans="1:65" s="13" customFormat="1">
      <c r="B368" s="169"/>
      <c r="D368" s="170" t="s">
        <v>146</v>
      </c>
      <c r="F368" s="172" t="s">
        <v>482</v>
      </c>
      <c r="H368" s="173">
        <v>44.16</v>
      </c>
      <c r="I368" s="174"/>
      <c r="L368" s="169"/>
      <c r="M368" s="175"/>
      <c r="N368" s="176"/>
      <c r="O368" s="176"/>
      <c r="P368" s="176"/>
      <c r="Q368" s="176"/>
      <c r="R368" s="176"/>
      <c r="S368" s="176"/>
      <c r="T368" s="177"/>
      <c r="AT368" s="171" t="s">
        <v>146</v>
      </c>
      <c r="AU368" s="171" t="s">
        <v>82</v>
      </c>
      <c r="AV368" s="13" t="s">
        <v>82</v>
      </c>
      <c r="AW368" s="13" t="s">
        <v>3</v>
      </c>
      <c r="AX368" s="13" t="s">
        <v>31</v>
      </c>
      <c r="AY368" s="171" t="s">
        <v>138</v>
      </c>
    </row>
    <row r="369" spans="1:65" s="2" customFormat="1" ht="24.2" customHeight="1">
      <c r="A369" s="33"/>
      <c r="B369" s="121"/>
      <c r="C369" s="156" t="s">
        <v>483</v>
      </c>
      <c r="D369" s="156" t="s">
        <v>140</v>
      </c>
      <c r="E369" s="157" t="s">
        <v>484</v>
      </c>
      <c r="F369" s="158" t="s">
        <v>485</v>
      </c>
      <c r="G369" s="159" t="s">
        <v>486</v>
      </c>
      <c r="H369" s="161"/>
      <c r="I369" s="161"/>
      <c r="J369" s="160">
        <f>ROUND(I369*H369,1)</f>
        <v>0</v>
      </c>
      <c r="K369" s="162"/>
      <c r="L369" s="34"/>
      <c r="M369" s="163" t="s">
        <v>1</v>
      </c>
      <c r="N369" s="164" t="s">
        <v>39</v>
      </c>
      <c r="O369" s="59"/>
      <c r="P369" s="165">
        <f>O369*H369</f>
        <v>0</v>
      </c>
      <c r="Q369" s="165">
        <v>0</v>
      </c>
      <c r="R369" s="165">
        <f>Q369*H369</f>
        <v>0</v>
      </c>
      <c r="S369" s="165">
        <v>0</v>
      </c>
      <c r="T369" s="16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7" t="s">
        <v>248</v>
      </c>
      <c r="AT369" s="167" t="s">
        <v>140</v>
      </c>
      <c r="AU369" s="167" t="s">
        <v>82</v>
      </c>
      <c r="AY369" s="18" t="s">
        <v>138</v>
      </c>
      <c r="BE369" s="168">
        <f>IF(N369="základní",J369,0)</f>
        <v>0</v>
      </c>
      <c r="BF369" s="168">
        <f>IF(N369="snížená",J369,0)</f>
        <v>0</v>
      </c>
      <c r="BG369" s="168">
        <f>IF(N369="zákl. přenesená",J369,0)</f>
        <v>0</v>
      </c>
      <c r="BH369" s="168">
        <f>IF(N369="sníž. přenesená",J369,0)</f>
        <v>0</v>
      </c>
      <c r="BI369" s="168">
        <f>IF(N369="nulová",J369,0)</f>
        <v>0</v>
      </c>
      <c r="BJ369" s="18" t="s">
        <v>31</v>
      </c>
      <c r="BK369" s="168">
        <f>ROUND(I369*H369,1)</f>
        <v>0</v>
      </c>
      <c r="BL369" s="18" t="s">
        <v>248</v>
      </c>
      <c r="BM369" s="167" t="s">
        <v>487</v>
      </c>
    </row>
    <row r="370" spans="1:65" s="12" customFormat="1" ht="22.9" customHeight="1">
      <c r="B370" s="143"/>
      <c r="D370" s="144" t="s">
        <v>73</v>
      </c>
      <c r="E370" s="154" t="s">
        <v>488</v>
      </c>
      <c r="F370" s="154" t="s">
        <v>489</v>
      </c>
      <c r="I370" s="146"/>
      <c r="J370" s="155">
        <f>BK370</f>
        <v>0</v>
      </c>
      <c r="L370" s="143"/>
      <c r="M370" s="148"/>
      <c r="N370" s="149"/>
      <c r="O370" s="149"/>
      <c r="P370" s="150">
        <f>SUM(P371:P382)</f>
        <v>0</v>
      </c>
      <c r="Q370" s="149"/>
      <c r="R370" s="150">
        <f>SUM(R371:R382)</f>
        <v>3.5740000000000001E-2</v>
      </c>
      <c r="S370" s="149"/>
      <c r="T370" s="151">
        <f>SUM(T371:T382)</f>
        <v>4.0350000000000004E-2</v>
      </c>
      <c r="AR370" s="144" t="s">
        <v>82</v>
      </c>
      <c r="AT370" s="152" t="s">
        <v>73</v>
      </c>
      <c r="AU370" s="152" t="s">
        <v>31</v>
      </c>
      <c r="AY370" s="144" t="s">
        <v>138</v>
      </c>
      <c r="BK370" s="153">
        <f>SUM(BK371:BK382)</f>
        <v>0</v>
      </c>
    </row>
    <row r="371" spans="1:65" s="2" customFormat="1" ht="16.5" customHeight="1">
      <c r="A371" s="33"/>
      <c r="B371" s="121"/>
      <c r="C371" s="156" t="s">
        <v>490</v>
      </c>
      <c r="D371" s="156" t="s">
        <v>140</v>
      </c>
      <c r="E371" s="157" t="s">
        <v>491</v>
      </c>
      <c r="F371" s="158" t="s">
        <v>492</v>
      </c>
      <c r="G371" s="159" t="s">
        <v>493</v>
      </c>
      <c r="H371" s="160">
        <v>1</v>
      </c>
      <c r="I371" s="161"/>
      <c r="J371" s="160">
        <f>ROUND(I371*H371,1)</f>
        <v>0</v>
      </c>
      <c r="K371" s="162"/>
      <c r="L371" s="34"/>
      <c r="M371" s="163" t="s">
        <v>1</v>
      </c>
      <c r="N371" s="164" t="s">
        <v>39</v>
      </c>
      <c r="O371" s="59"/>
      <c r="P371" s="165">
        <f>O371*H371</f>
        <v>0</v>
      </c>
      <c r="Q371" s="165">
        <v>0</v>
      </c>
      <c r="R371" s="165">
        <f>Q371*H371</f>
        <v>0</v>
      </c>
      <c r="S371" s="165">
        <v>1.933E-2</v>
      </c>
      <c r="T371" s="166">
        <f>S371*H371</f>
        <v>1.933E-2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7" t="s">
        <v>248</v>
      </c>
      <c r="AT371" s="167" t="s">
        <v>140</v>
      </c>
      <c r="AU371" s="167" t="s">
        <v>82</v>
      </c>
      <c r="AY371" s="18" t="s">
        <v>138</v>
      </c>
      <c r="BE371" s="168">
        <f>IF(N371="základní",J371,0)</f>
        <v>0</v>
      </c>
      <c r="BF371" s="168">
        <f>IF(N371="snížená",J371,0)</f>
        <v>0</v>
      </c>
      <c r="BG371" s="168">
        <f>IF(N371="zákl. přenesená",J371,0)</f>
        <v>0</v>
      </c>
      <c r="BH371" s="168">
        <f>IF(N371="sníž. přenesená",J371,0)</f>
        <v>0</v>
      </c>
      <c r="BI371" s="168">
        <f>IF(N371="nulová",J371,0)</f>
        <v>0</v>
      </c>
      <c r="BJ371" s="18" t="s">
        <v>31</v>
      </c>
      <c r="BK371" s="168">
        <f>ROUND(I371*H371,1)</f>
        <v>0</v>
      </c>
      <c r="BL371" s="18" t="s">
        <v>248</v>
      </c>
      <c r="BM371" s="167" t="s">
        <v>494</v>
      </c>
    </row>
    <row r="372" spans="1:65" s="2" customFormat="1" ht="24.2" customHeight="1">
      <c r="A372" s="33"/>
      <c r="B372" s="121"/>
      <c r="C372" s="156" t="s">
        <v>495</v>
      </c>
      <c r="D372" s="156" t="s">
        <v>140</v>
      </c>
      <c r="E372" s="157" t="s">
        <v>496</v>
      </c>
      <c r="F372" s="158" t="s">
        <v>497</v>
      </c>
      <c r="G372" s="159" t="s">
        <v>493</v>
      </c>
      <c r="H372" s="160">
        <v>1</v>
      </c>
      <c r="I372" s="161"/>
      <c r="J372" s="160">
        <f>ROUND(I372*H372,1)</f>
        <v>0</v>
      </c>
      <c r="K372" s="162"/>
      <c r="L372" s="34"/>
      <c r="M372" s="163" t="s">
        <v>1</v>
      </c>
      <c r="N372" s="164" t="s">
        <v>39</v>
      </c>
      <c r="O372" s="59"/>
      <c r="P372" s="165">
        <f>O372*H372</f>
        <v>0</v>
      </c>
      <c r="Q372" s="165">
        <v>1.6570000000000001E-2</v>
      </c>
      <c r="R372" s="165">
        <f>Q372*H372</f>
        <v>1.6570000000000001E-2</v>
      </c>
      <c r="S372" s="165">
        <v>0</v>
      </c>
      <c r="T372" s="166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7" t="s">
        <v>248</v>
      </c>
      <c r="AT372" s="167" t="s">
        <v>140</v>
      </c>
      <c r="AU372" s="167" t="s">
        <v>82</v>
      </c>
      <c r="AY372" s="18" t="s">
        <v>138</v>
      </c>
      <c r="BE372" s="168">
        <f>IF(N372="základní",J372,0)</f>
        <v>0</v>
      </c>
      <c r="BF372" s="168">
        <f>IF(N372="snížená",J372,0)</f>
        <v>0</v>
      </c>
      <c r="BG372" s="168">
        <f>IF(N372="zákl. přenesená",J372,0)</f>
        <v>0</v>
      </c>
      <c r="BH372" s="168">
        <f>IF(N372="sníž. přenesená",J372,0)</f>
        <v>0</v>
      </c>
      <c r="BI372" s="168">
        <f>IF(N372="nulová",J372,0)</f>
        <v>0</v>
      </c>
      <c r="BJ372" s="18" t="s">
        <v>31</v>
      </c>
      <c r="BK372" s="168">
        <f>ROUND(I372*H372,1)</f>
        <v>0</v>
      </c>
      <c r="BL372" s="18" t="s">
        <v>248</v>
      </c>
      <c r="BM372" s="167" t="s">
        <v>498</v>
      </c>
    </row>
    <row r="373" spans="1:65" s="13" customFormat="1">
      <c r="B373" s="169"/>
      <c r="D373" s="170" t="s">
        <v>146</v>
      </c>
      <c r="E373" s="171" t="s">
        <v>1</v>
      </c>
      <c r="F373" s="172" t="s">
        <v>499</v>
      </c>
      <c r="H373" s="173">
        <v>1</v>
      </c>
      <c r="I373" s="174"/>
      <c r="L373" s="169"/>
      <c r="M373" s="175"/>
      <c r="N373" s="176"/>
      <c r="O373" s="176"/>
      <c r="P373" s="176"/>
      <c r="Q373" s="176"/>
      <c r="R373" s="176"/>
      <c r="S373" s="176"/>
      <c r="T373" s="177"/>
      <c r="AT373" s="171" t="s">
        <v>146</v>
      </c>
      <c r="AU373" s="171" t="s">
        <v>82</v>
      </c>
      <c r="AV373" s="13" t="s">
        <v>82</v>
      </c>
      <c r="AW373" s="13" t="s">
        <v>30</v>
      </c>
      <c r="AX373" s="13" t="s">
        <v>31</v>
      </c>
      <c r="AY373" s="171" t="s">
        <v>138</v>
      </c>
    </row>
    <row r="374" spans="1:65" s="2" customFormat="1" ht="16.5" customHeight="1">
      <c r="A374" s="33"/>
      <c r="B374" s="121"/>
      <c r="C374" s="156" t="s">
        <v>500</v>
      </c>
      <c r="D374" s="156" t="s">
        <v>140</v>
      </c>
      <c r="E374" s="157" t="s">
        <v>501</v>
      </c>
      <c r="F374" s="158" t="s">
        <v>502</v>
      </c>
      <c r="G374" s="159" t="s">
        <v>493</v>
      </c>
      <c r="H374" s="160">
        <v>1</v>
      </c>
      <c r="I374" s="161"/>
      <c r="J374" s="160">
        <f>ROUND(I374*H374,1)</f>
        <v>0</v>
      </c>
      <c r="K374" s="162"/>
      <c r="L374" s="34"/>
      <c r="M374" s="163" t="s">
        <v>1</v>
      </c>
      <c r="N374" s="164" t="s">
        <v>39</v>
      </c>
      <c r="O374" s="59"/>
      <c r="P374" s="165">
        <f>O374*H374</f>
        <v>0</v>
      </c>
      <c r="Q374" s="165">
        <v>0</v>
      </c>
      <c r="R374" s="165">
        <f>Q374*H374</f>
        <v>0</v>
      </c>
      <c r="S374" s="165">
        <v>1.9460000000000002E-2</v>
      </c>
      <c r="T374" s="166">
        <f>S374*H374</f>
        <v>1.9460000000000002E-2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7" t="s">
        <v>248</v>
      </c>
      <c r="AT374" s="167" t="s">
        <v>140</v>
      </c>
      <c r="AU374" s="167" t="s">
        <v>82</v>
      </c>
      <c r="AY374" s="18" t="s">
        <v>138</v>
      </c>
      <c r="BE374" s="168">
        <f>IF(N374="základní",J374,0)</f>
        <v>0</v>
      </c>
      <c r="BF374" s="168">
        <f>IF(N374="snížená",J374,0)</f>
        <v>0</v>
      </c>
      <c r="BG374" s="168">
        <f>IF(N374="zákl. přenesená",J374,0)</f>
        <v>0</v>
      </c>
      <c r="BH374" s="168">
        <f>IF(N374="sníž. přenesená",J374,0)</f>
        <v>0</v>
      </c>
      <c r="BI374" s="168">
        <f>IF(N374="nulová",J374,0)</f>
        <v>0</v>
      </c>
      <c r="BJ374" s="18" t="s">
        <v>31</v>
      </c>
      <c r="BK374" s="168">
        <f>ROUND(I374*H374,1)</f>
        <v>0</v>
      </c>
      <c r="BL374" s="18" t="s">
        <v>248</v>
      </c>
      <c r="BM374" s="167" t="s">
        <v>503</v>
      </c>
    </row>
    <row r="375" spans="1:65" s="2" customFormat="1" ht="24.2" customHeight="1">
      <c r="A375" s="33"/>
      <c r="B375" s="121"/>
      <c r="C375" s="156" t="s">
        <v>504</v>
      </c>
      <c r="D375" s="156" t="s">
        <v>140</v>
      </c>
      <c r="E375" s="157" t="s">
        <v>505</v>
      </c>
      <c r="F375" s="158" t="s">
        <v>506</v>
      </c>
      <c r="G375" s="159" t="s">
        <v>493</v>
      </c>
      <c r="H375" s="160">
        <v>1</v>
      </c>
      <c r="I375" s="161"/>
      <c r="J375" s="160">
        <f>ROUND(I375*H375,1)</f>
        <v>0</v>
      </c>
      <c r="K375" s="162"/>
      <c r="L375" s="34"/>
      <c r="M375" s="163" t="s">
        <v>1</v>
      </c>
      <c r="N375" s="164" t="s">
        <v>39</v>
      </c>
      <c r="O375" s="59"/>
      <c r="P375" s="165">
        <f>O375*H375</f>
        <v>0</v>
      </c>
      <c r="Q375" s="165">
        <v>1.6469999999999999E-2</v>
      </c>
      <c r="R375" s="165">
        <f>Q375*H375</f>
        <v>1.6469999999999999E-2</v>
      </c>
      <c r="S375" s="165">
        <v>0</v>
      </c>
      <c r="T375" s="166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7" t="s">
        <v>248</v>
      </c>
      <c r="AT375" s="167" t="s">
        <v>140</v>
      </c>
      <c r="AU375" s="167" t="s">
        <v>82</v>
      </c>
      <c r="AY375" s="18" t="s">
        <v>138</v>
      </c>
      <c r="BE375" s="168">
        <f>IF(N375="základní",J375,0)</f>
        <v>0</v>
      </c>
      <c r="BF375" s="168">
        <f>IF(N375="snížená",J375,0)</f>
        <v>0</v>
      </c>
      <c r="BG375" s="168">
        <f>IF(N375="zákl. přenesená",J375,0)</f>
        <v>0</v>
      </c>
      <c r="BH375" s="168">
        <f>IF(N375="sníž. přenesená",J375,0)</f>
        <v>0</v>
      </c>
      <c r="BI375" s="168">
        <f>IF(N375="nulová",J375,0)</f>
        <v>0</v>
      </c>
      <c r="BJ375" s="18" t="s">
        <v>31</v>
      </c>
      <c r="BK375" s="168">
        <f>ROUND(I375*H375,1)</f>
        <v>0</v>
      </c>
      <c r="BL375" s="18" t="s">
        <v>248</v>
      </c>
      <c r="BM375" s="167" t="s">
        <v>507</v>
      </c>
    </row>
    <row r="376" spans="1:65" s="13" customFormat="1">
      <c r="B376" s="169"/>
      <c r="D376" s="170" t="s">
        <v>146</v>
      </c>
      <c r="E376" s="171" t="s">
        <v>1</v>
      </c>
      <c r="F376" s="172" t="s">
        <v>508</v>
      </c>
      <c r="H376" s="173">
        <v>1</v>
      </c>
      <c r="I376" s="174"/>
      <c r="L376" s="169"/>
      <c r="M376" s="175"/>
      <c r="N376" s="176"/>
      <c r="O376" s="176"/>
      <c r="P376" s="176"/>
      <c r="Q376" s="176"/>
      <c r="R376" s="176"/>
      <c r="S376" s="176"/>
      <c r="T376" s="177"/>
      <c r="AT376" s="171" t="s">
        <v>146</v>
      </c>
      <c r="AU376" s="171" t="s">
        <v>82</v>
      </c>
      <c r="AV376" s="13" t="s">
        <v>82</v>
      </c>
      <c r="AW376" s="13" t="s">
        <v>30</v>
      </c>
      <c r="AX376" s="13" t="s">
        <v>31</v>
      </c>
      <c r="AY376" s="171" t="s">
        <v>138</v>
      </c>
    </row>
    <row r="377" spans="1:65" s="2" customFormat="1" ht="16.5" customHeight="1">
      <c r="A377" s="33"/>
      <c r="B377" s="121"/>
      <c r="C377" s="156" t="s">
        <v>509</v>
      </c>
      <c r="D377" s="156" t="s">
        <v>140</v>
      </c>
      <c r="E377" s="157" t="s">
        <v>510</v>
      </c>
      <c r="F377" s="158" t="s">
        <v>511</v>
      </c>
      <c r="G377" s="159" t="s">
        <v>236</v>
      </c>
      <c r="H377" s="160">
        <v>1</v>
      </c>
      <c r="I377" s="161"/>
      <c r="J377" s="160">
        <f t="shared" ref="J377:J382" si="5">ROUND(I377*H377,1)</f>
        <v>0</v>
      </c>
      <c r="K377" s="162"/>
      <c r="L377" s="34"/>
      <c r="M377" s="163" t="s">
        <v>1</v>
      </c>
      <c r="N377" s="164" t="s">
        <v>39</v>
      </c>
      <c r="O377" s="59"/>
      <c r="P377" s="165">
        <f t="shared" ref="P377:P382" si="6">O377*H377</f>
        <v>0</v>
      </c>
      <c r="Q377" s="165">
        <v>5.1999999999999995E-4</v>
      </c>
      <c r="R377" s="165">
        <f t="shared" ref="R377:R382" si="7">Q377*H377</f>
        <v>5.1999999999999995E-4</v>
      </c>
      <c r="S377" s="165">
        <v>0</v>
      </c>
      <c r="T377" s="166">
        <f t="shared" ref="T377:T382" si="8"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7" t="s">
        <v>248</v>
      </c>
      <c r="AT377" s="167" t="s">
        <v>140</v>
      </c>
      <c r="AU377" s="167" t="s">
        <v>82</v>
      </c>
      <c r="AY377" s="18" t="s">
        <v>138</v>
      </c>
      <c r="BE377" s="168">
        <f t="shared" ref="BE377:BE382" si="9">IF(N377="základní",J377,0)</f>
        <v>0</v>
      </c>
      <c r="BF377" s="168">
        <f t="shared" ref="BF377:BF382" si="10">IF(N377="snížená",J377,0)</f>
        <v>0</v>
      </c>
      <c r="BG377" s="168">
        <f t="shared" ref="BG377:BG382" si="11">IF(N377="zákl. přenesená",J377,0)</f>
        <v>0</v>
      </c>
      <c r="BH377" s="168">
        <f t="shared" ref="BH377:BH382" si="12">IF(N377="sníž. přenesená",J377,0)</f>
        <v>0</v>
      </c>
      <c r="BI377" s="168">
        <f t="shared" ref="BI377:BI382" si="13">IF(N377="nulová",J377,0)</f>
        <v>0</v>
      </c>
      <c r="BJ377" s="18" t="s">
        <v>31</v>
      </c>
      <c r="BK377" s="168">
        <f t="shared" ref="BK377:BK382" si="14">ROUND(I377*H377,1)</f>
        <v>0</v>
      </c>
      <c r="BL377" s="18" t="s">
        <v>248</v>
      </c>
      <c r="BM377" s="167" t="s">
        <v>512</v>
      </c>
    </row>
    <row r="378" spans="1:65" s="2" customFormat="1" ht="16.5" customHeight="1">
      <c r="A378" s="33"/>
      <c r="B378" s="121"/>
      <c r="C378" s="156" t="s">
        <v>513</v>
      </c>
      <c r="D378" s="156" t="s">
        <v>140</v>
      </c>
      <c r="E378" s="157" t="s">
        <v>514</v>
      </c>
      <c r="F378" s="158" t="s">
        <v>515</v>
      </c>
      <c r="G378" s="159" t="s">
        <v>493</v>
      </c>
      <c r="H378" s="160">
        <v>1</v>
      </c>
      <c r="I378" s="161"/>
      <c r="J378" s="160">
        <f t="shared" si="5"/>
        <v>0</v>
      </c>
      <c r="K378" s="162"/>
      <c r="L378" s="34"/>
      <c r="M378" s="163" t="s">
        <v>1</v>
      </c>
      <c r="N378" s="164" t="s">
        <v>39</v>
      </c>
      <c r="O378" s="59"/>
      <c r="P378" s="165">
        <f t="shared" si="6"/>
        <v>0</v>
      </c>
      <c r="Q378" s="165">
        <v>0</v>
      </c>
      <c r="R378" s="165">
        <f t="shared" si="7"/>
        <v>0</v>
      </c>
      <c r="S378" s="165">
        <v>1.56E-3</v>
      </c>
      <c r="T378" s="166">
        <f t="shared" si="8"/>
        <v>1.56E-3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7" t="s">
        <v>248</v>
      </c>
      <c r="AT378" s="167" t="s">
        <v>140</v>
      </c>
      <c r="AU378" s="167" t="s">
        <v>82</v>
      </c>
      <c r="AY378" s="18" t="s">
        <v>138</v>
      </c>
      <c r="BE378" s="168">
        <f t="shared" si="9"/>
        <v>0</v>
      </c>
      <c r="BF378" s="168">
        <f t="shared" si="10"/>
        <v>0</v>
      </c>
      <c r="BG378" s="168">
        <f t="shared" si="11"/>
        <v>0</v>
      </c>
      <c r="BH378" s="168">
        <f t="shared" si="12"/>
        <v>0</v>
      </c>
      <c r="BI378" s="168">
        <f t="shared" si="13"/>
        <v>0</v>
      </c>
      <c r="BJ378" s="18" t="s">
        <v>31</v>
      </c>
      <c r="BK378" s="168">
        <f t="shared" si="14"/>
        <v>0</v>
      </c>
      <c r="BL378" s="18" t="s">
        <v>248</v>
      </c>
      <c r="BM378" s="167" t="s">
        <v>516</v>
      </c>
    </row>
    <row r="379" spans="1:65" s="2" customFormat="1" ht="21.75" customHeight="1">
      <c r="A379" s="33"/>
      <c r="B379" s="121"/>
      <c r="C379" s="156" t="s">
        <v>517</v>
      </c>
      <c r="D379" s="156" t="s">
        <v>140</v>
      </c>
      <c r="E379" s="157" t="s">
        <v>518</v>
      </c>
      <c r="F379" s="158" t="s">
        <v>519</v>
      </c>
      <c r="G379" s="159" t="s">
        <v>493</v>
      </c>
      <c r="H379" s="160">
        <v>1</v>
      </c>
      <c r="I379" s="161"/>
      <c r="J379" s="160">
        <f t="shared" si="5"/>
        <v>0</v>
      </c>
      <c r="K379" s="162"/>
      <c r="L379" s="34"/>
      <c r="M379" s="163" t="s">
        <v>1</v>
      </c>
      <c r="N379" s="164" t="s">
        <v>39</v>
      </c>
      <c r="O379" s="59"/>
      <c r="P379" s="165">
        <f t="shared" si="6"/>
        <v>0</v>
      </c>
      <c r="Q379" s="165">
        <v>1.8E-3</v>
      </c>
      <c r="R379" s="165">
        <f t="shared" si="7"/>
        <v>1.8E-3</v>
      </c>
      <c r="S379" s="165">
        <v>0</v>
      </c>
      <c r="T379" s="166">
        <f t="shared" si="8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7" t="s">
        <v>248</v>
      </c>
      <c r="AT379" s="167" t="s">
        <v>140</v>
      </c>
      <c r="AU379" s="167" t="s">
        <v>82</v>
      </c>
      <c r="AY379" s="18" t="s">
        <v>138</v>
      </c>
      <c r="BE379" s="168">
        <f t="shared" si="9"/>
        <v>0</v>
      </c>
      <c r="BF379" s="168">
        <f t="shared" si="10"/>
        <v>0</v>
      </c>
      <c r="BG379" s="168">
        <f t="shared" si="11"/>
        <v>0</v>
      </c>
      <c r="BH379" s="168">
        <f t="shared" si="12"/>
        <v>0</v>
      </c>
      <c r="BI379" s="168">
        <f t="shared" si="13"/>
        <v>0</v>
      </c>
      <c r="BJ379" s="18" t="s">
        <v>31</v>
      </c>
      <c r="BK379" s="168">
        <f t="shared" si="14"/>
        <v>0</v>
      </c>
      <c r="BL379" s="18" t="s">
        <v>248</v>
      </c>
      <c r="BM379" s="167" t="s">
        <v>520</v>
      </c>
    </row>
    <row r="380" spans="1:65" s="2" customFormat="1" ht="16.5" customHeight="1">
      <c r="A380" s="33"/>
      <c r="B380" s="121"/>
      <c r="C380" s="156" t="s">
        <v>521</v>
      </c>
      <c r="D380" s="156" t="s">
        <v>140</v>
      </c>
      <c r="E380" s="157" t="s">
        <v>522</v>
      </c>
      <c r="F380" s="158" t="s">
        <v>523</v>
      </c>
      <c r="G380" s="159" t="s">
        <v>236</v>
      </c>
      <c r="H380" s="160">
        <v>1</v>
      </c>
      <c r="I380" s="161"/>
      <c r="J380" s="160">
        <f t="shared" si="5"/>
        <v>0</v>
      </c>
      <c r="K380" s="162"/>
      <c r="L380" s="34"/>
      <c r="M380" s="163" t="s">
        <v>1</v>
      </c>
      <c r="N380" s="164" t="s">
        <v>39</v>
      </c>
      <c r="O380" s="59"/>
      <c r="P380" s="165">
        <f t="shared" si="6"/>
        <v>0</v>
      </c>
      <c r="Q380" s="165">
        <v>1.3999999999999999E-4</v>
      </c>
      <c r="R380" s="165">
        <f t="shared" si="7"/>
        <v>1.3999999999999999E-4</v>
      </c>
      <c r="S380" s="165">
        <v>0</v>
      </c>
      <c r="T380" s="166">
        <f t="shared" si="8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7" t="s">
        <v>248</v>
      </c>
      <c r="AT380" s="167" t="s">
        <v>140</v>
      </c>
      <c r="AU380" s="167" t="s">
        <v>82</v>
      </c>
      <c r="AY380" s="18" t="s">
        <v>138</v>
      </c>
      <c r="BE380" s="168">
        <f t="shared" si="9"/>
        <v>0</v>
      </c>
      <c r="BF380" s="168">
        <f t="shared" si="10"/>
        <v>0</v>
      </c>
      <c r="BG380" s="168">
        <f t="shared" si="11"/>
        <v>0</v>
      </c>
      <c r="BH380" s="168">
        <f t="shared" si="12"/>
        <v>0</v>
      </c>
      <c r="BI380" s="168">
        <f t="shared" si="13"/>
        <v>0</v>
      </c>
      <c r="BJ380" s="18" t="s">
        <v>31</v>
      </c>
      <c r="BK380" s="168">
        <f t="shared" si="14"/>
        <v>0</v>
      </c>
      <c r="BL380" s="18" t="s">
        <v>248</v>
      </c>
      <c r="BM380" s="167" t="s">
        <v>524</v>
      </c>
    </row>
    <row r="381" spans="1:65" s="2" customFormat="1" ht="16.5" customHeight="1">
      <c r="A381" s="33"/>
      <c r="B381" s="121"/>
      <c r="C381" s="156" t="s">
        <v>525</v>
      </c>
      <c r="D381" s="156" t="s">
        <v>140</v>
      </c>
      <c r="E381" s="157" t="s">
        <v>526</v>
      </c>
      <c r="F381" s="158" t="s">
        <v>527</v>
      </c>
      <c r="G381" s="159" t="s">
        <v>236</v>
      </c>
      <c r="H381" s="160">
        <v>1</v>
      </c>
      <c r="I381" s="161"/>
      <c r="J381" s="160">
        <f t="shared" si="5"/>
        <v>0</v>
      </c>
      <c r="K381" s="162"/>
      <c r="L381" s="34"/>
      <c r="M381" s="163" t="s">
        <v>1</v>
      </c>
      <c r="N381" s="164" t="s">
        <v>39</v>
      </c>
      <c r="O381" s="59"/>
      <c r="P381" s="165">
        <f t="shared" si="6"/>
        <v>0</v>
      </c>
      <c r="Q381" s="165">
        <v>2.4000000000000001E-4</v>
      </c>
      <c r="R381" s="165">
        <f t="shared" si="7"/>
        <v>2.4000000000000001E-4</v>
      </c>
      <c r="S381" s="165">
        <v>0</v>
      </c>
      <c r="T381" s="166">
        <f t="shared" si="8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7" t="s">
        <v>248</v>
      </c>
      <c r="AT381" s="167" t="s">
        <v>140</v>
      </c>
      <c r="AU381" s="167" t="s">
        <v>82</v>
      </c>
      <c r="AY381" s="18" t="s">
        <v>138</v>
      </c>
      <c r="BE381" s="168">
        <f t="shared" si="9"/>
        <v>0</v>
      </c>
      <c r="BF381" s="168">
        <f t="shared" si="10"/>
        <v>0</v>
      </c>
      <c r="BG381" s="168">
        <f t="shared" si="11"/>
        <v>0</v>
      </c>
      <c r="BH381" s="168">
        <f t="shared" si="12"/>
        <v>0</v>
      </c>
      <c r="BI381" s="168">
        <f t="shared" si="13"/>
        <v>0</v>
      </c>
      <c r="BJ381" s="18" t="s">
        <v>31</v>
      </c>
      <c r="BK381" s="168">
        <f t="shared" si="14"/>
        <v>0</v>
      </c>
      <c r="BL381" s="18" t="s">
        <v>248</v>
      </c>
      <c r="BM381" s="167" t="s">
        <v>528</v>
      </c>
    </row>
    <row r="382" spans="1:65" s="2" customFormat="1" ht="24.2" customHeight="1">
      <c r="A382" s="33"/>
      <c r="B382" s="121"/>
      <c r="C382" s="156" t="s">
        <v>529</v>
      </c>
      <c r="D382" s="156" t="s">
        <v>140</v>
      </c>
      <c r="E382" s="157" t="s">
        <v>530</v>
      </c>
      <c r="F382" s="158" t="s">
        <v>531</v>
      </c>
      <c r="G382" s="159" t="s">
        <v>486</v>
      </c>
      <c r="H382" s="161"/>
      <c r="I382" s="161"/>
      <c r="J382" s="160">
        <f t="shared" si="5"/>
        <v>0</v>
      </c>
      <c r="K382" s="162"/>
      <c r="L382" s="34"/>
      <c r="M382" s="163" t="s">
        <v>1</v>
      </c>
      <c r="N382" s="164" t="s">
        <v>39</v>
      </c>
      <c r="O382" s="59"/>
      <c r="P382" s="165">
        <f t="shared" si="6"/>
        <v>0</v>
      </c>
      <c r="Q382" s="165">
        <v>0</v>
      </c>
      <c r="R382" s="165">
        <f t="shared" si="7"/>
        <v>0</v>
      </c>
      <c r="S382" s="165">
        <v>0</v>
      </c>
      <c r="T382" s="166">
        <f t="shared" si="8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7" t="s">
        <v>248</v>
      </c>
      <c r="AT382" s="167" t="s">
        <v>140</v>
      </c>
      <c r="AU382" s="167" t="s">
        <v>82</v>
      </c>
      <c r="AY382" s="18" t="s">
        <v>138</v>
      </c>
      <c r="BE382" s="168">
        <f t="shared" si="9"/>
        <v>0</v>
      </c>
      <c r="BF382" s="168">
        <f t="shared" si="10"/>
        <v>0</v>
      </c>
      <c r="BG382" s="168">
        <f t="shared" si="11"/>
        <v>0</v>
      </c>
      <c r="BH382" s="168">
        <f t="shared" si="12"/>
        <v>0</v>
      </c>
      <c r="BI382" s="168">
        <f t="shared" si="13"/>
        <v>0</v>
      </c>
      <c r="BJ382" s="18" t="s">
        <v>31</v>
      </c>
      <c r="BK382" s="168">
        <f t="shared" si="14"/>
        <v>0</v>
      </c>
      <c r="BL382" s="18" t="s">
        <v>248</v>
      </c>
      <c r="BM382" s="167" t="s">
        <v>532</v>
      </c>
    </row>
    <row r="383" spans="1:65" s="12" customFormat="1" ht="22.9" customHeight="1">
      <c r="B383" s="143"/>
      <c r="D383" s="144" t="s">
        <v>73</v>
      </c>
      <c r="E383" s="154" t="s">
        <v>533</v>
      </c>
      <c r="F383" s="154" t="s">
        <v>534</v>
      </c>
      <c r="I383" s="146"/>
      <c r="J383" s="155">
        <f>BK383</f>
        <v>0</v>
      </c>
      <c r="L383" s="143"/>
      <c r="M383" s="148"/>
      <c r="N383" s="149"/>
      <c r="O383" s="149"/>
      <c r="P383" s="150">
        <f>SUM(P384:P393)</f>
        <v>0</v>
      </c>
      <c r="Q383" s="149"/>
      <c r="R383" s="150">
        <f>SUM(R384:R393)</f>
        <v>4.9035100000000007</v>
      </c>
      <c r="S383" s="149"/>
      <c r="T383" s="151">
        <f>SUM(T384:T393)</f>
        <v>0</v>
      </c>
      <c r="AR383" s="144" t="s">
        <v>82</v>
      </c>
      <c r="AT383" s="152" t="s">
        <v>73</v>
      </c>
      <c r="AU383" s="152" t="s">
        <v>31</v>
      </c>
      <c r="AY383" s="144" t="s">
        <v>138</v>
      </c>
      <c r="BK383" s="153">
        <f>SUM(BK384:BK393)</f>
        <v>0</v>
      </c>
    </row>
    <row r="384" spans="1:65" s="2" customFormat="1" ht="24.2" customHeight="1">
      <c r="A384" s="33"/>
      <c r="B384" s="121"/>
      <c r="C384" s="156" t="s">
        <v>535</v>
      </c>
      <c r="D384" s="156" t="s">
        <v>140</v>
      </c>
      <c r="E384" s="157" t="s">
        <v>536</v>
      </c>
      <c r="F384" s="158" t="s">
        <v>537</v>
      </c>
      <c r="G384" s="159" t="s">
        <v>143</v>
      </c>
      <c r="H384" s="160">
        <v>2</v>
      </c>
      <c r="I384" s="161"/>
      <c r="J384" s="160">
        <f>ROUND(I384*H384,1)</f>
        <v>0</v>
      </c>
      <c r="K384" s="162"/>
      <c r="L384" s="34"/>
      <c r="M384" s="163" t="s">
        <v>1</v>
      </c>
      <c r="N384" s="164" t="s">
        <v>39</v>
      </c>
      <c r="O384" s="59"/>
      <c r="P384" s="165">
        <f>O384*H384</f>
        <v>0</v>
      </c>
      <c r="Q384" s="165">
        <v>6.9999999999999994E-5</v>
      </c>
      <c r="R384" s="165">
        <f>Q384*H384</f>
        <v>1.3999999999999999E-4</v>
      </c>
      <c r="S384" s="165">
        <v>0</v>
      </c>
      <c r="T384" s="166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7" t="s">
        <v>248</v>
      </c>
      <c r="AT384" s="167" t="s">
        <v>140</v>
      </c>
      <c r="AU384" s="167" t="s">
        <v>82</v>
      </c>
      <c r="AY384" s="18" t="s">
        <v>138</v>
      </c>
      <c r="BE384" s="168">
        <f>IF(N384="základní",J384,0)</f>
        <v>0</v>
      </c>
      <c r="BF384" s="168">
        <f>IF(N384="snížená",J384,0)</f>
        <v>0</v>
      </c>
      <c r="BG384" s="168">
        <f>IF(N384="zákl. přenesená",J384,0)</f>
        <v>0</v>
      </c>
      <c r="BH384" s="168">
        <f>IF(N384="sníž. přenesená",J384,0)</f>
        <v>0</v>
      </c>
      <c r="BI384" s="168">
        <f>IF(N384="nulová",J384,0)</f>
        <v>0</v>
      </c>
      <c r="BJ384" s="18" t="s">
        <v>31</v>
      </c>
      <c r="BK384" s="168">
        <f>ROUND(I384*H384,1)</f>
        <v>0</v>
      </c>
      <c r="BL384" s="18" t="s">
        <v>248</v>
      </c>
      <c r="BM384" s="167" t="s">
        <v>538</v>
      </c>
    </row>
    <row r="385" spans="1:65" s="13" customFormat="1">
      <c r="B385" s="169"/>
      <c r="D385" s="170" t="s">
        <v>146</v>
      </c>
      <c r="E385" s="171" t="s">
        <v>1</v>
      </c>
      <c r="F385" s="172" t="s">
        <v>539</v>
      </c>
      <c r="H385" s="173">
        <v>2</v>
      </c>
      <c r="I385" s="174"/>
      <c r="L385" s="169"/>
      <c r="M385" s="175"/>
      <c r="N385" s="176"/>
      <c r="O385" s="176"/>
      <c r="P385" s="176"/>
      <c r="Q385" s="176"/>
      <c r="R385" s="176"/>
      <c r="S385" s="176"/>
      <c r="T385" s="177"/>
      <c r="AT385" s="171" t="s">
        <v>146</v>
      </c>
      <c r="AU385" s="171" t="s">
        <v>82</v>
      </c>
      <c r="AV385" s="13" t="s">
        <v>82</v>
      </c>
      <c r="AW385" s="13" t="s">
        <v>30</v>
      </c>
      <c r="AX385" s="13" t="s">
        <v>31</v>
      </c>
      <c r="AY385" s="171" t="s">
        <v>138</v>
      </c>
    </row>
    <row r="386" spans="1:65" s="2" customFormat="1" ht="21.75" customHeight="1">
      <c r="A386" s="33"/>
      <c r="B386" s="121"/>
      <c r="C386" s="201" t="s">
        <v>540</v>
      </c>
      <c r="D386" s="201" t="s">
        <v>209</v>
      </c>
      <c r="E386" s="202" t="s">
        <v>541</v>
      </c>
      <c r="F386" s="203" t="s">
        <v>542</v>
      </c>
      <c r="G386" s="204" t="s">
        <v>143</v>
      </c>
      <c r="H386" s="205">
        <v>3.13</v>
      </c>
      <c r="I386" s="206"/>
      <c r="J386" s="205">
        <f>ROUND(I386*H386,1)</f>
        <v>0</v>
      </c>
      <c r="K386" s="207"/>
      <c r="L386" s="208"/>
      <c r="M386" s="209" t="s">
        <v>1</v>
      </c>
      <c r="N386" s="210" t="s">
        <v>39</v>
      </c>
      <c r="O386" s="59"/>
      <c r="P386" s="165">
        <f>O386*H386</f>
        <v>0</v>
      </c>
      <c r="Q386" s="165">
        <v>8.9999999999999993E-3</v>
      </c>
      <c r="R386" s="165">
        <f>Q386*H386</f>
        <v>2.8169999999999997E-2</v>
      </c>
      <c r="S386" s="165">
        <v>0</v>
      </c>
      <c r="T386" s="166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7" t="s">
        <v>334</v>
      </c>
      <c r="AT386" s="167" t="s">
        <v>209</v>
      </c>
      <c r="AU386" s="167" t="s">
        <v>82</v>
      </c>
      <c r="AY386" s="18" t="s">
        <v>138</v>
      </c>
      <c r="BE386" s="168">
        <f>IF(N386="základní",J386,0)</f>
        <v>0</v>
      </c>
      <c r="BF386" s="168">
        <f>IF(N386="snížená",J386,0)</f>
        <v>0</v>
      </c>
      <c r="BG386" s="168">
        <f>IF(N386="zákl. přenesená",J386,0)</f>
        <v>0</v>
      </c>
      <c r="BH386" s="168">
        <f>IF(N386="sníž. přenesená",J386,0)</f>
        <v>0</v>
      </c>
      <c r="BI386" s="168">
        <f>IF(N386="nulová",J386,0)</f>
        <v>0</v>
      </c>
      <c r="BJ386" s="18" t="s">
        <v>31</v>
      </c>
      <c r="BK386" s="168">
        <f>ROUND(I386*H386,1)</f>
        <v>0</v>
      </c>
      <c r="BL386" s="18" t="s">
        <v>248</v>
      </c>
      <c r="BM386" s="167" t="s">
        <v>543</v>
      </c>
    </row>
    <row r="387" spans="1:65" s="13" customFormat="1">
      <c r="B387" s="169"/>
      <c r="D387" s="170" t="s">
        <v>146</v>
      </c>
      <c r="E387" s="171" t="s">
        <v>1</v>
      </c>
      <c r="F387" s="172" t="s">
        <v>544</v>
      </c>
      <c r="H387" s="173">
        <v>3.13</v>
      </c>
      <c r="I387" s="174"/>
      <c r="L387" s="169"/>
      <c r="M387" s="175"/>
      <c r="N387" s="176"/>
      <c r="O387" s="176"/>
      <c r="P387" s="176"/>
      <c r="Q387" s="176"/>
      <c r="R387" s="176"/>
      <c r="S387" s="176"/>
      <c r="T387" s="177"/>
      <c r="AT387" s="171" t="s">
        <v>146</v>
      </c>
      <c r="AU387" s="171" t="s">
        <v>82</v>
      </c>
      <c r="AV387" s="13" t="s">
        <v>82</v>
      </c>
      <c r="AW387" s="13" t="s">
        <v>30</v>
      </c>
      <c r="AX387" s="13" t="s">
        <v>31</v>
      </c>
      <c r="AY387" s="171" t="s">
        <v>138</v>
      </c>
    </row>
    <row r="388" spans="1:65" s="2" customFormat="1" ht="16.5" customHeight="1">
      <c r="A388" s="33"/>
      <c r="B388" s="121"/>
      <c r="C388" s="201" t="s">
        <v>545</v>
      </c>
      <c r="D388" s="201" t="s">
        <v>209</v>
      </c>
      <c r="E388" s="202" t="s">
        <v>546</v>
      </c>
      <c r="F388" s="203" t="s">
        <v>547</v>
      </c>
      <c r="G388" s="204" t="s">
        <v>314</v>
      </c>
      <c r="H388" s="205">
        <v>8</v>
      </c>
      <c r="I388" s="206"/>
      <c r="J388" s="205">
        <f>ROUND(I388*H388,1)</f>
        <v>0</v>
      </c>
      <c r="K388" s="207"/>
      <c r="L388" s="208"/>
      <c r="M388" s="209" t="s">
        <v>1</v>
      </c>
      <c r="N388" s="210" t="s">
        <v>39</v>
      </c>
      <c r="O388" s="59"/>
      <c r="P388" s="165">
        <f>O388*H388</f>
        <v>0</v>
      </c>
      <c r="Q388" s="165">
        <v>0.55000000000000004</v>
      </c>
      <c r="R388" s="165">
        <f>Q388*H388</f>
        <v>4.4000000000000004</v>
      </c>
      <c r="S388" s="165">
        <v>0</v>
      </c>
      <c r="T388" s="166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7" t="s">
        <v>334</v>
      </c>
      <c r="AT388" s="167" t="s">
        <v>209</v>
      </c>
      <c r="AU388" s="167" t="s">
        <v>82</v>
      </c>
      <c r="AY388" s="18" t="s">
        <v>138</v>
      </c>
      <c r="BE388" s="168">
        <f>IF(N388="základní",J388,0)</f>
        <v>0</v>
      </c>
      <c r="BF388" s="168">
        <f>IF(N388="snížená",J388,0)</f>
        <v>0</v>
      </c>
      <c r="BG388" s="168">
        <f>IF(N388="zákl. přenesená",J388,0)</f>
        <v>0</v>
      </c>
      <c r="BH388" s="168">
        <f>IF(N388="sníž. přenesená",J388,0)</f>
        <v>0</v>
      </c>
      <c r="BI388" s="168">
        <f>IF(N388="nulová",J388,0)</f>
        <v>0</v>
      </c>
      <c r="BJ388" s="18" t="s">
        <v>31</v>
      </c>
      <c r="BK388" s="168">
        <f>ROUND(I388*H388,1)</f>
        <v>0</v>
      </c>
      <c r="BL388" s="18" t="s">
        <v>248</v>
      </c>
      <c r="BM388" s="167" t="s">
        <v>548</v>
      </c>
    </row>
    <row r="389" spans="1:65" s="2" customFormat="1" ht="24.2" customHeight="1">
      <c r="A389" s="33"/>
      <c r="B389" s="121"/>
      <c r="C389" s="156" t="s">
        <v>549</v>
      </c>
      <c r="D389" s="156" t="s">
        <v>140</v>
      </c>
      <c r="E389" s="157" t="s">
        <v>550</v>
      </c>
      <c r="F389" s="158" t="s">
        <v>551</v>
      </c>
      <c r="G389" s="159" t="s">
        <v>143</v>
      </c>
      <c r="H389" s="160">
        <v>48</v>
      </c>
      <c r="I389" s="161"/>
      <c r="J389" s="160">
        <f>ROUND(I389*H389,1)</f>
        <v>0</v>
      </c>
      <c r="K389" s="162"/>
      <c r="L389" s="34"/>
      <c r="M389" s="163" t="s">
        <v>1</v>
      </c>
      <c r="N389" s="164" t="s">
        <v>39</v>
      </c>
      <c r="O389" s="59"/>
      <c r="P389" s="165">
        <f>O389*H389</f>
        <v>0</v>
      </c>
      <c r="Q389" s="165">
        <v>0</v>
      </c>
      <c r="R389" s="165">
        <f>Q389*H389</f>
        <v>0</v>
      </c>
      <c r="S389" s="165">
        <v>0</v>
      </c>
      <c r="T389" s="166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7" t="s">
        <v>248</v>
      </c>
      <c r="AT389" s="167" t="s">
        <v>140</v>
      </c>
      <c r="AU389" s="167" t="s">
        <v>82</v>
      </c>
      <c r="AY389" s="18" t="s">
        <v>138</v>
      </c>
      <c r="BE389" s="168">
        <f>IF(N389="základní",J389,0)</f>
        <v>0</v>
      </c>
      <c r="BF389" s="168">
        <f>IF(N389="snížená",J389,0)</f>
        <v>0</v>
      </c>
      <c r="BG389" s="168">
        <f>IF(N389="zákl. přenesená",J389,0)</f>
        <v>0</v>
      </c>
      <c r="BH389" s="168">
        <f>IF(N389="sníž. přenesená",J389,0)</f>
        <v>0</v>
      </c>
      <c r="BI389" s="168">
        <f>IF(N389="nulová",J389,0)</f>
        <v>0</v>
      </c>
      <c r="BJ389" s="18" t="s">
        <v>31</v>
      </c>
      <c r="BK389" s="168">
        <f>ROUND(I389*H389,1)</f>
        <v>0</v>
      </c>
      <c r="BL389" s="18" t="s">
        <v>248</v>
      </c>
      <c r="BM389" s="167" t="s">
        <v>552</v>
      </c>
    </row>
    <row r="390" spans="1:65" s="13" customFormat="1">
      <c r="B390" s="169"/>
      <c r="D390" s="170" t="s">
        <v>146</v>
      </c>
      <c r="E390" s="171" t="s">
        <v>1</v>
      </c>
      <c r="F390" s="172" t="s">
        <v>553</v>
      </c>
      <c r="H390" s="173">
        <v>48</v>
      </c>
      <c r="I390" s="174"/>
      <c r="L390" s="169"/>
      <c r="M390" s="175"/>
      <c r="N390" s="176"/>
      <c r="O390" s="176"/>
      <c r="P390" s="176"/>
      <c r="Q390" s="176"/>
      <c r="R390" s="176"/>
      <c r="S390" s="176"/>
      <c r="T390" s="177"/>
      <c r="AT390" s="171" t="s">
        <v>146</v>
      </c>
      <c r="AU390" s="171" t="s">
        <v>82</v>
      </c>
      <c r="AV390" s="13" t="s">
        <v>82</v>
      </c>
      <c r="AW390" s="13" t="s">
        <v>30</v>
      </c>
      <c r="AX390" s="13" t="s">
        <v>31</v>
      </c>
      <c r="AY390" s="171" t="s">
        <v>138</v>
      </c>
    </row>
    <row r="391" spans="1:65" s="2" customFormat="1" ht="21.75" customHeight="1">
      <c r="A391" s="33"/>
      <c r="B391" s="121"/>
      <c r="C391" s="201" t="s">
        <v>554</v>
      </c>
      <c r="D391" s="201" t="s">
        <v>209</v>
      </c>
      <c r="E391" s="202" t="s">
        <v>541</v>
      </c>
      <c r="F391" s="203" t="s">
        <v>542</v>
      </c>
      <c r="G391" s="204" t="s">
        <v>143</v>
      </c>
      <c r="H391" s="205">
        <v>52.8</v>
      </c>
      <c r="I391" s="206"/>
      <c r="J391" s="205">
        <f>ROUND(I391*H391,1)</f>
        <v>0</v>
      </c>
      <c r="K391" s="207"/>
      <c r="L391" s="208"/>
      <c r="M391" s="209" t="s">
        <v>1</v>
      </c>
      <c r="N391" s="210" t="s">
        <v>39</v>
      </c>
      <c r="O391" s="59"/>
      <c r="P391" s="165">
        <f>O391*H391</f>
        <v>0</v>
      </c>
      <c r="Q391" s="165">
        <v>8.9999999999999993E-3</v>
      </c>
      <c r="R391" s="165">
        <f>Q391*H391</f>
        <v>0.47519999999999996</v>
      </c>
      <c r="S391" s="165">
        <v>0</v>
      </c>
      <c r="T391" s="166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7" t="s">
        <v>334</v>
      </c>
      <c r="AT391" s="167" t="s">
        <v>209</v>
      </c>
      <c r="AU391" s="167" t="s">
        <v>82</v>
      </c>
      <c r="AY391" s="18" t="s">
        <v>138</v>
      </c>
      <c r="BE391" s="168">
        <f>IF(N391="základní",J391,0)</f>
        <v>0</v>
      </c>
      <c r="BF391" s="168">
        <f>IF(N391="snížená",J391,0)</f>
        <v>0</v>
      </c>
      <c r="BG391" s="168">
        <f>IF(N391="zákl. přenesená",J391,0)</f>
        <v>0</v>
      </c>
      <c r="BH391" s="168">
        <f>IF(N391="sníž. přenesená",J391,0)</f>
        <v>0</v>
      </c>
      <c r="BI391" s="168">
        <f>IF(N391="nulová",J391,0)</f>
        <v>0</v>
      </c>
      <c r="BJ391" s="18" t="s">
        <v>31</v>
      </c>
      <c r="BK391" s="168">
        <f>ROUND(I391*H391,1)</f>
        <v>0</v>
      </c>
      <c r="BL391" s="18" t="s">
        <v>248</v>
      </c>
      <c r="BM391" s="167" t="s">
        <v>555</v>
      </c>
    </row>
    <row r="392" spans="1:65" s="13" customFormat="1">
      <c r="B392" s="169"/>
      <c r="D392" s="170" t="s">
        <v>146</v>
      </c>
      <c r="F392" s="172" t="s">
        <v>556</v>
      </c>
      <c r="H392" s="173">
        <v>52.8</v>
      </c>
      <c r="I392" s="174"/>
      <c r="L392" s="169"/>
      <c r="M392" s="175"/>
      <c r="N392" s="176"/>
      <c r="O392" s="176"/>
      <c r="P392" s="176"/>
      <c r="Q392" s="176"/>
      <c r="R392" s="176"/>
      <c r="S392" s="176"/>
      <c r="T392" s="177"/>
      <c r="AT392" s="171" t="s">
        <v>146</v>
      </c>
      <c r="AU392" s="171" t="s">
        <v>82</v>
      </c>
      <c r="AV392" s="13" t="s">
        <v>82</v>
      </c>
      <c r="AW392" s="13" t="s">
        <v>3</v>
      </c>
      <c r="AX392" s="13" t="s">
        <v>31</v>
      </c>
      <c r="AY392" s="171" t="s">
        <v>138</v>
      </c>
    </row>
    <row r="393" spans="1:65" s="2" customFormat="1" ht="24.2" customHeight="1">
      <c r="A393" s="33"/>
      <c r="B393" s="121"/>
      <c r="C393" s="156" t="s">
        <v>557</v>
      </c>
      <c r="D393" s="156" t="s">
        <v>140</v>
      </c>
      <c r="E393" s="157" t="s">
        <v>558</v>
      </c>
      <c r="F393" s="158" t="s">
        <v>559</v>
      </c>
      <c r="G393" s="159" t="s">
        <v>486</v>
      </c>
      <c r="H393" s="161"/>
      <c r="I393" s="161"/>
      <c r="J393" s="160">
        <f>ROUND(I393*H393,1)</f>
        <v>0</v>
      </c>
      <c r="K393" s="162"/>
      <c r="L393" s="34"/>
      <c r="M393" s="163" t="s">
        <v>1</v>
      </c>
      <c r="N393" s="164" t="s">
        <v>39</v>
      </c>
      <c r="O393" s="59"/>
      <c r="P393" s="165">
        <f>O393*H393</f>
        <v>0</v>
      </c>
      <c r="Q393" s="165">
        <v>0</v>
      </c>
      <c r="R393" s="165">
        <f>Q393*H393</f>
        <v>0</v>
      </c>
      <c r="S393" s="165">
        <v>0</v>
      </c>
      <c r="T393" s="166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7" t="s">
        <v>248</v>
      </c>
      <c r="AT393" s="167" t="s">
        <v>140</v>
      </c>
      <c r="AU393" s="167" t="s">
        <v>82</v>
      </c>
      <c r="AY393" s="18" t="s">
        <v>138</v>
      </c>
      <c r="BE393" s="168">
        <f>IF(N393="základní",J393,0)</f>
        <v>0</v>
      </c>
      <c r="BF393" s="168">
        <f>IF(N393="snížená",J393,0)</f>
        <v>0</v>
      </c>
      <c r="BG393" s="168">
        <f>IF(N393="zákl. přenesená",J393,0)</f>
        <v>0</v>
      </c>
      <c r="BH393" s="168">
        <f>IF(N393="sníž. přenesená",J393,0)</f>
        <v>0</v>
      </c>
      <c r="BI393" s="168">
        <f>IF(N393="nulová",J393,0)</f>
        <v>0</v>
      </c>
      <c r="BJ393" s="18" t="s">
        <v>31</v>
      </c>
      <c r="BK393" s="168">
        <f>ROUND(I393*H393,1)</f>
        <v>0</v>
      </c>
      <c r="BL393" s="18" t="s">
        <v>248</v>
      </c>
      <c r="BM393" s="167" t="s">
        <v>560</v>
      </c>
    </row>
    <row r="394" spans="1:65" s="12" customFormat="1" ht="22.9" customHeight="1">
      <c r="B394" s="143"/>
      <c r="D394" s="144" t="s">
        <v>73</v>
      </c>
      <c r="E394" s="154" t="s">
        <v>561</v>
      </c>
      <c r="F394" s="154" t="s">
        <v>562</v>
      </c>
      <c r="I394" s="146"/>
      <c r="J394" s="155">
        <f>BK394</f>
        <v>0</v>
      </c>
      <c r="L394" s="143"/>
      <c r="M394" s="148"/>
      <c r="N394" s="149"/>
      <c r="O394" s="149"/>
      <c r="P394" s="150">
        <f>SUM(P395:P407)</f>
        <v>0</v>
      </c>
      <c r="Q394" s="149"/>
      <c r="R394" s="150">
        <f>SUM(R395:R407)</f>
        <v>0.26755540000000005</v>
      </c>
      <c r="S394" s="149"/>
      <c r="T394" s="151">
        <f>SUM(T395:T407)</f>
        <v>0.36861749999999999</v>
      </c>
      <c r="AR394" s="144" t="s">
        <v>82</v>
      </c>
      <c r="AT394" s="152" t="s">
        <v>73</v>
      </c>
      <c r="AU394" s="152" t="s">
        <v>31</v>
      </c>
      <c r="AY394" s="144" t="s">
        <v>138</v>
      </c>
      <c r="BK394" s="153">
        <f>SUM(BK395:BK407)</f>
        <v>0</v>
      </c>
    </row>
    <row r="395" spans="1:65" s="2" customFormat="1" ht="24.2" customHeight="1">
      <c r="A395" s="33"/>
      <c r="B395" s="121"/>
      <c r="C395" s="156" t="s">
        <v>563</v>
      </c>
      <c r="D395" s="156" t="s">
        <v>140</v>
      </c>
      <c r="E395" s="157" t="s">
        <v>564</v>
      </c>
      <c r="F395" s="158" t="s">
        <v>565</v>
      </c>
      <c r="G395" s="159" t="s">
        <v>143</v>
      </c>
      <c r="H395" s="160">
        <v>8.81</v>
      </c>
      <c r="I395" s="161"/>
      <c r="J395" s="160">
        <f>ROUND(I395*H395,1)</f>
        <v>0</v>
      </c>
      <c r="K395" s="162"/>
      <c r="L395" s="34"/>
      <c r="M395" s="163" t="s">
        <v>1</v>
      </c>
      <c r="N395" s="164" t="s">
        <v>39</v>
      </c>
      <c r="O395" s="59"/>
      <c r="P395" s="165">
        <f>O395*H395</f>
        <v>0</v>
      </c>
      <c r="Q395" s="165">
        <v>2.614E-2</v>
      </c>
      <c r="R395" s="165">
        <f>Q395*H395</f>
        <v>0.23029340000000001</v>
      </c>
      <c r="S395" s="165">
        <v>0</v>
      </c>
      <c r="T395" s="16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7" t="s">
        <v>248</v>
      </c>
      <c r="AT395" s="167" t="s">
        <v>140</v>
      </c>
      <c r="AU395" s="167" t="s">
        <v>82</v>
      </c>
      <c r="AY395" s="18" t="s">
        <v>138</v>
      </c>
      <c r="BE395" s="168">
        <f>IF(N395="základní",J395,0)</f>
        <v>0</v>
      </c>
      <c r="BF395" s="168">
        <f>IF(N395="snížená",J395,0)</f>
        <v>0</v>
      </c>
      <c r="BG395" s="168">
        <f>IF(N395="zákl. přenesená",J395,0)</f>
        <v>0</v>
      </c>
      <c r="BH395" s="168">
        <f>IF(N395="sníž. přenesená",J395,0)</f>
        <v>0</v>
      </c>
      <c r="BI395" s="168">
        <f>IF(N395="nulová",J395,0)</f>
        <v>0</v>
      </c>
      <c r="BJ395" s="18" t="s">
        <v>31</v>
      </c>
      <c r="BK395" s="168">
        <f>ROUND(I395*H395,1)</f>
        <v>0</v>
      </c>
      <c r="BL395" s="18" t="s">
        <v>248</v>
      </c>
      <c r="BM395" s="167" t="s">
        <v>566</v>
      </c>
    </row>
    <row r="396" spans="1:65" s="13" customFormat="1">
      <c r="B396" s="169"/>
      <c r="D396" s="170" t="s">
        <v>146</v>
      </c>
      <c r="E396" s="171" t="s">
        <v>1</v>
      </c>
      <c r="F396" s="172" t="s">
        <v>567</v>
      </c>
      <c r="H396" s="173">
        <v>11.61</v>
      </c>
      <c r="I396" s="174"/>
      <c r="L396" s="169"/>
      <c r="M396" s="175"/>
      <c r="N396" s="176"/>
      <c r="O396" s="176"/>
      <c r="P396" s="176"/>
      <c r="Q396" s="176"/>
      <c r="R396" s="176"/>
      <c r="S396" s="176"/>
      <c r="T396" s="177"/>
      <c r="AT396" s="171" t="s">
        <v>146</v>
      </c>
      <c r="AU396" s="171" t="s">
        <v>82</v>
      </c>
      <c r="AV396" s="13" t="s">
        <v>82</v>
      </c>
      <c r="AW396" s="13" t="s">
        <v>30</v>
      </c>
      <c r="AX396" s="13" t="s">
        <v>74</v>
      </c>
      <c r="AY396" s="171" t="s">
        <v>138</v>
      </c>
    </row>
    <row r="397" spans="1:65" s="13" customFormat="1">
      <c r="B397" s="169"/>
      <c r="D397" s="170" t="s">
        <v>146</v>
      </c>
      <c r="E397" s="171" t="s">
        <v>1</v>
      </c>
      <c r="F397" s="172" t="s">
        <v>568</v>
      </c>
      <c r="H397" s="173">
        <v>-2.8</v>
      </c>
      <c r="I397" s="174"/>
      <c r="L397" s="169"/>
      <c r="M397" s="175"/>
      <c r="N397" s="176"/>
      <c r="O397" s="176"/>
      <c r="P397" s="176"/>
      <c r="Q397" s="176"/>
      <c r="R397" s="176"/>
      <c r="S397" s="176"/>
      <c r="T397" s="177"/>
      <c r="AT397" s="171" t="s">
        <v>146</v>
      </c>
      <c r="AU397" s="171" t="s">
        <v>82</v>
      </c>
      <c r="AV397" s="13" t="s">
        <v>82</v>
      </c>
      <c r="AW397" s="13" t="s">
        <v>30</v>
      </c>
      <c r="AX397" s="13" t="s">
        <v>74</v>
      </c>
      <c r="AY397" s="171" t="s">
        <v>138</v>
      </c>
    </row>
    <row r="398" spans="1:65" s="14" customFormat="1">
      <c r="B398" s="178"/>
      <c r="D398" s="170" t="s">
        <v>146</v>
      </c>
      <c r="E398" s="179" t="s">
        <v>1</v>
      </c>
      <c r="F398" s="180" t="s">
        <v>153</v>
      </c>
      <c r="H398" s="181">
        <v>8.81</v>
      </c>
      <c r="I398" s="182"/>
      <c r="L398" s="178"/>
      <c r="M398" s="183"/>
      <c r="N398" s="184"/>
      <c r="O398" s="184"/>
      <c r="P398" s="184"/>
      <c r="Q398" s="184"/>
      <c r="R398" s="184"/>
      <c r="S398" s="184"/>
      <c r="T398" s="185"/>
      <c r="AT398" s="179" t="s">
        <v>146</v>
      </c>
      <c r="AU398" s="179" t="s">
        <v>82</v>
      </c>
      <c r="AV398" s="14" t="s">
        <v>144</v>
      </c>
      <c r="AW398" s="14" t="s">
        <v>30</v>
      </c>
      <c r="AX398" s="14" t="s">
        <v>31</v>
      </c>
      <c r="AY398" s="179" t="s">
        <v>138</v>
      </c>
    </row>
    <row r="399" spans="1:65" s="2" customFormat="1" ht="21.75" customHeight="1">
      <c r="A399" s="33"/>
      <c r="B399" s="121"/>
      <c r="C399" s="156" t="s">
        <v>569</v>
      </c>
      <c r="D399" s="156" t="s">
        <v>140</v>
      </c>
      <c r="E399" s="157" t="s">
        <v>570</v>
      </c>
      <c r="F399" s="158" t="s">
        <v>571</v>
      </c>
      <c r="G399" s="159" t="s">
        <v>143</v>
      </c>
      <c r="H399" s="160">
        <v>8.81</v>
      </c>
      <c r="I399" s="161"/>
      <c r="J399" s="160">
        <f>ROUND(I399*H399,1)</f>
        <v>0</v>
      </c>
      <c r="K399" s="162"/>
      <c r="L399" s="34"/>
      <c r="M399" s="163" t="s">
        <v>1</v>
      </c>
      <c r="N399" s="164" t="s">
        <v>39</v>
      </c>
      <c r="O399" s="59"/>
      <c r="P399" s="165">
        <f>O399*H399</f>
        <v>0</v>
      </c>
      <c r="Q399" s="165">
        <v>2.0000000000000001E-4</v>
      </c>
      <c r="R399" s="165">
        <f>Q399*H399</f>
        <v>1.7620000000000001E-3</v>
      </c>
      <c r="S399" s="165">
        <v>0</v>
      </c>
      <c r="T399" s="166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7" t="s">
        <v>248</v>
      </c>
      <c r="AT399" s="167" t="s">
        <v>140</v>
      </c>
      <c r="AU399" s="167" t="s">
        <v>82</v>
      </c>
      <c r="AY399" s="18" t="s">
        <v>138</v>
      </c>
      <c r="BE399" s="168">
        <f>IF(N399="základní",J399,0)</f>
        <v>0</v>
      </c>
      <c r="BF399" s="168">
        <f>IF(N399="snížená",J399,0)</f>
        <v>0</v>
      </c>
      <c r="BG399" s="168">
        <f>IF(N399="zákl. přenesená",J399,0)</f>
        <v>0</v>
      </c>
      <c r="BH399" s="168">
        <f>IF(N399="sníž. přenesená",J399,0)</f>
        <v>0</v>
      </c>
      <c r="BI399" s="168">
        <f>IF(N399="nulová",J399,0)</f>
        <v>0</v>
      </c>
      <c r="BJ399" s="18" t="s">
        <v>31</v>
      </c>
      <c r="BK399" s="168">
        <f>ROUND(I399*H399,1)</f>
        <v>0</v>
      </c>
      <c r="BL399" s="18" t="s">
        <v>248</v>
      </c>
      <c r="BM399" s="167" t="s">
        <v>572</v>
      </c>
    </row>
    <row r="400" spans="1:65" s="13" customFormat="1">
      <c r="B400" s="169"/>
      <c r="D400" s="170" t="s">
        <v>146</v>
      </c>
      <c r="E400" s="171" t="s">
        <v>1</v>
      </c>
      <c r="F400" s="172" t="s">
        <v>573</v>
      </c>
      <c r="H400" s="173">
        <v>8.81</v>
      </c>
      <c r="I400" s="174"/>
      <c r="L400" s="169"/>
      <c r="M400" s="175"/>
      <c r="N400" s="176"/>
      <c r="O400" s="176"/>
      <c r="P400" s="176"/>
      <c r="Q400" s="176"/>
      <c r="R400" s="176"/>
      <c r="S400" s="176"/>
      <c r="T400" s="177"/>
      <c r="AT400" s="171" t="s">
        <v>146</v>
      </c>
      <c r="AU400" s="171" t="s">
        <v>82</v>
      </c>
      <c r="AV400" s="13" t="s">
        <v>82</v>
      </c>
      <c r="AW400" s="13" t="s">
        <v>30</v>
      </c>
      <c r="AX400" s="13" t="s">
        <v>31</v>
      </c>
      <c r="AY400" s="171" t="s">
        <v>138</v>
      </c>
    </row>
    <row r="401" spans="1:65" s="2" customFormat="1" ht="21.75" customHeight="1">
      <c r="A401" s="33"/>
      <c r="B401" s="121"/>
      <c r="C401" s="156" t="s">
        <v>574</v>
      </c>
      <c r="D401" s="156" t="s">
        <v>140</v>
      </c>
      <c r="E401" s="157" t="s">
        <v>575</v>
      </c>
      <c r="F401" s="158" t="s">
        <v>576</v>
      </c>
      <c r="G401" s="159" t="s">
        <v>143</v>
      </c>
      <c r="H401" s="160">
        <v>8.81</v>
      </c>
      <c r="I401" s="161"/>
      <c r="J401" s="160">
        <f>ROUND(I401*H401,1)</f>
        <v>0</v>
      </c>
      <c r="K401" s="162"/>
      <c r="L401" s="34"/>
      <c r="M401" s="163" t="s">
        <v>1</v>
      </c>
      <c r="N401" s="164" t="s">
        <v>39</v>
      </c>
      <c r="O401" s="59"/>
      <c r="P401" s="165">
        <f>O401*H401</f>
        <v>0</v>
      </c>
      <c r="Q401" s="165">
        <v>0</v>
      </c>
      <c r="R401" s="165">
        <f>Q401*H401</f>
        <v>0</v>
      </c>
      <c r="S401" s="165">
        <v>0</v>
      </c>
      <c r="T401" s="166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7" t="s">
        <v>248</v>
      </c>
      <c r="AT401" s="167" t="s">
        <v>140</v>
      </c>
      <c r="AU401" s="167" t="s">
        <v>82</v>
      </c>
      <c r="AY401" s="18" t="s">
        <v>138</v>
      </c>
      <c r="BE401" s="168">
        <f>IF(N401="základní",J401,0)</f>
        <v>0</v>
      </c>
      <c r="BF401" s="168">
        <f>IF(N401="snížená",J401,0)</f>
        <v>0</v>
      </c>
      <c r="BG401" s="168">
        <f>IF(N401="zákl. přenesená",J401,0)</f>
        <v>0</v>
      </c>
      <c r="BH401" s="168">
        <f>IF(N401="sníž. přenesená",J401,0)</f>
        <v>0</v>
      </c>
      <c r="BI401" s="168">
        <f>IF(N401="nulová",J401,0)</f>
        <v>0</v>
      </c>
      <c r="BJ401" s="18" t="s">
        <v>31</v>
      </c>
      <c r="BK401" s="168">
        <f>ROUND(I401*H401,1)</f>
        <v>0</v>
      </c>
      <c r="BL401" s="18" t="s">
        <v>248</v>
      </c>
      <c r="BM401" s="167" t="s">
        <v>577</v>
      </c>
    </row>
    <row r="402" spans="1:65" s="2" customFormat="1" ht="24.2" customHeight="1">
      <c r="A402" s="33"/>
      <c r="B402" s="121"/>
      <c r="C402" s="156" t="s">
        <v>578</v>
      </c>
      <c r="D402" s="156" t="s">
        <v>140</v>
      </c>
      <c r="E402" s="157" t="s">
        <v>579</v>
      </c>
      <c r="F402" s="158" t="s">
        <v>580</v>
      </c>
      <c r="G402" s="159" t="s">
        <v>143</v>
      </c>
      <c r="H402" s="160">
        <v>11.61</v>
      </c>
      <c r="I402" s="161"/>
      <c r="J402" s="160">
        <f>ROUND(I402*H402,1)</f>
        <v>0</v>
      </c>
      <c r="K402" s="162"/>
      <c r="L402" s="34"/>
      <c r="M402" s="163" t="s">
        <v>1</v>
      </c>
      <c r="N402" s="164" t="s">
        <v>39</v>
      </c>
      <c r="O402" s="59"/>
      <c r="P402" s="165">
        <f>O402*H402</f>
        <v>0</v>
      </c>
      <c r="Q402" s="165">
        <v>0</v>
      </c>
      <c r="R402" s="165">
        <f>Q402*H402</f>
        <v>0</v>
      </c>
      <c r="S402" s="165">
        <v>3.175E-2</v>
      </c>
      <c r="T402" s="166">
        <f>S402*H402</f>
        <v>0.36861749999999999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7" t="s">
        <v>248</v>
      </c>
      <c r="AT402" s="167" t="s">
        <v>140</v>
      </c>
      <c r="AU402" s="167" t="s">
        <v>82</v>
      </c>
      <c r="AY402" s="18" t="s">
        <v>138</v>
      </c>
      <c r="BE402" s="168">
        <f>IF(N402="základní",J402,0)</f>
        <v>0</v>
      </c>
      <c r="BF402" s="168">
        <f>IF(N402="snížená",J402,0)</f>
        <v>0</v>
      </c>
      <c r="BG402" s="168">
        <f>IF(N402="zákl. přenesená",J402,0)</f>
        <v>0</v>
      </c>
      <c r="BH402" s="168">
        <f>IF(N402="sníž. přenesená",J402,0)</f>
        <v>0</v>
      </c>
      <c r="BI402" s="168">
        <f>IF(N402="nulová",J402,0)</f>
        <v>0</v>
      </c>
      <c r="BJ402" s="18" t="s">
        <v>31</v>
      </c>
      <c r="BK402" s="168">
        <f>ROUND(I402*H402,1)</f>
        <v>0</v>
      </c>
      <c r="BL402" s="18" t="s">
        <v>248</v>
      </c>
      <c r="BM402" s="167" t="s">
        <v>581</v>
      </c>
    </row>
    <row r="403" spans="1:65" s="13" customFormat="1">
      <c r="B403" s="169"/>
      <c r="D403" s="170" t="s">
        <v>146</v>
      </c>
      <c r="E403" s="171" t="s">
        <v>1</v>
      </c>
      <c r="F403" s="172" t="s">
        <v>582</v>
      </c>
      <c r="H403" s="173">
        <v>11.61</v>
      </c>
      <c r="I403" s="174"/>
      <c r="L403" s="169"/>
      <c r="M403" s="175"/>
      <c r="N403" s="176"/>
      <c r="O403" s="176"/>
      <c r="P403" s="176"/>
      <c r="Q403" s="176"/>
      <c r="R403" s="176"/>
      <c r="S403" s="176"/>
      <c r="T403" s="177"/>
      <c r="AT403" s="171" t="s">
        <v>146</v>
      </c>
      <c r="AU403" s="171" t="s">
        <v>82</v>
      </c>
      <c r="AV403" s="13" t="s">
        <v>82</v>
      </c>
      <c r="AW403" s="13" t="s">
        <v>30</v>
      </c>
      <c r="AX403" s="13" t="s">
        <v>31</v>
      </c>
      <c r="AY403" s="171" t="s">
        <v>138</v>
      </c>
    </row>
    <row r="404" spans="1:65" s="2" customFormat="1" ht="16.5" customHeight="1">
      <c r="A404" s="33"/>
      <c r="B404" s="121"/>
      <c r="C404" s="156" t="s">
        <v>583</v>
      </c>
      <c r="D404" s="156" t="s">
        <v>140</v>
      </c>
      <c r="E404" s="157" t="s">
        <v>584</v>
      </c>
      <c r="F404" s="158" t="s">
        <v>585</v>
      </c>
      <c r="G404" s="159" t="s">
        <v>236</v>
      </c>
      <c r="H404" s="160">
        <v>2</v>
      </c>
      <c r="I404" s="161"/>
      <c r="J404" s="160">
        <f>ROUND(I404*H404,1)</f>
        <v>0</v>
      </c>
      <c r="K404" s="162"/>
      <c r="L404" s="34"/>
      <c r="M404" s="163" t="s">
        <v>1</v>
      </c>
      <c r="N404" s="164" t="s">
        <v>39</v>
      </c>
      <c r="O404" s="59"/>
      <c r="P404" s="165">
        <f>O404*H404</f>
        <v>0</v>
      </c>
      <c r="Q404" s="165">
        <v>2.2000000000000001E-4</v>
      </c>
      <c r="R404" s="165">
        <f>Q404*H404</f>
        <v>4.4000000000000002E-4</v>
      </c>
      <c r="S404" s="165">
        <v>0</v>
      </c>
      <c r="T404" s="166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7" t="s">
        <v>248</v>
      </c>
      <c r="AT404" s="167" t="s">
        <v>140</v>
      </c>
      <c r="AU404" s="167" t="s">
        <v>82</v>
      </c>
      <c r="AY404" s="18" t="s">
        <v>138</v>
      </c>
      <c r="BE404" s="168">
        <f>IF(N404="základní",J404,0)</f>
        <v>0</v>
      </c>
      <c r="BF404" s="168">
        <f>IF(N404="snížená",J404,0)</f>
        <v>0</v>
      </c>
      <c r="BG404" s="168">
        <f>IF(N404="zákl. přenesená",J404,0)</f>
        <v>0</v>
      </c>
      <c r="BH404" s="168">
        <f>IF(N404="sníž. přenesená",J404,0)</f>
        <v>0</v>
      </c>
      <c r="BI404" s="168">
        <f>IF(N404="nulová",J404,0)</f>
        <v>0</v>
      </c>
      <c r="BJ404" s="18" t="s">
        <v>31</v>
      </c>
      <c r="BK404" s="168">
        <f>ROUND(I404*H404,1)</f>
        <v>0</v>
      </c>
      <c r="BL404" s="18" t="s">
        <v>248</v>
      </c>
      <c r="BM404" s="167" t="s">
        <v>586</v>
      </c>
    </row>
    <row r="405" spans="1:65" s="2" customFormat="1" ht="33" customHeight="1">
      <c r="A405" s="33"/>
      <c r="B405" s="121"/>
      <c r="C405" s="201" t="s">
        <v>587</v>
      </c>
      <c r="D405" s="201" t="s">
        <v>209</v>
      </c>
      <c r="E405" s="202" t="s">
        <v>588</v>
      </c>
      <c r="F405" s="203" t="s">
        <v>589</v>
      </c>
      <c r="G405" s="204" t="s">
        <v>236</v>
      </c>
      <c r="H405" s="205">
        <v>2</v>
      </c>
      <c r="I405" s="206"/>
      <c r="J405" s="205">
        <f>ROUND(I405*H405,1)</f>
        <v>0</v>
      </c>
      <c r="K405" s="207"/>
      <c r="L405" s="208"/>
      <c r="M405" s="209" t="s">
        <v>1</v>
      </c>
      <c r="N405" s="210" t="s">
        <v>39</v>
      </c>
      <c r="O405" s="59"/>
      <c r="P405" s="165">
        <f>O405*H405</f>
        <v>0</v>
      </c>
      <c r="Q405" s="165">
        <v>1.225E-2</v>
      </c>
      <c r="R405" s="165">
        <f>Q405*H405</f>
        <v>2.4500000000000001E-2</v>
      </c>
      <c r="S405" s="165">
        <v>0</v>
      </c>
      <c r="T405" s="166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7" t="s">
        <v>334</v>
      </c>
      <c r="AT405" s="167" t="s">
        <v>209</v>
      </c>
      <c r="AU405" s="167" t="s">
        <v>82</v>
      </c>
      <c r="AY405" s="18" t="s">
        <v>138</v>
      </c>
      <c r="BE405" s="168">
        <f>IF(N405="základní",J405,0)</f>
        <v>0</v>
      </c>
      <c r="BF405" s="168">
        <f>IF(N405="snížená",J405,0)</f>
        <v>0</v>
      </c>
      <c r="BG405" s="168">
        <f>IF(N405="zákl. přenesená",J405,0)</f>
        <v>0</v>
      </c>
      <c r="BH405" s="168">
        <f>IF(N405="sníž. přenesená",J405,0)</f>
        <v>0</v>
      </c>
      <c r="BI405" s="168">
        <f>IF(N405="nulová",J405,0)</f>
        <v>0</v>
      </c>
      <c r="BJ405" s="18" t="s">
        <v>31</v>
      </c>
      <c r="BK405" s="168">
        <f>ROUND(I405*H405,1)</f>
        <v>0</v>
      </c>
      <c r="BL405" s="18" t="s">
        <v>248</v>
      </c>
      <c r="BM405" s="167" t="s">
        <v>590</v>
      </c>
    </row>
    <row r="406" spans="1:65" s="2" customFormat="1" ht="24.2" customHeight="1">
      <c r="A406" s="33"/>
      <c r="B406" s="121"/>
      <c r="C406" s="156" t="s">
        <v>591</v>
      </c>
      <c r="D406" s="156" t="s">
        <v>140</v>
      </c>
      <c r="E406" s="157" t="s">
        <v>592</v>
      </c>
      <c r="F406" s="158" t="s">
        <v>593</v>
      </c>
      <c r="G406" s="159" t="s">
        <v>236</v>
      </c>
      <c r="H406" s="160">
        <v>2</v>
      </c>
      <c r="I406" s="161"/>
      <c r="J406" s="160">
        <f>ROUND(I406*H406,1)</f>
        <v>0</v>
      </c>
      <c r="K406" s="162"/>
      <c r="L406" s="34"/>
      <c r="M406" s="163" t="s">
        <v>1</v>
      </c>
      <c r="N406" s="164" t="s">
        <v>39</v>
      </c>
      <c r="O406" s="59"/>
      <c r="P406" s="165">
        <f>O406*H406</f>
        <v>0</v>
      </c>
      <c r="Q406" s="165">
        <v>5.28E-3</v>
      </c>
      <c r="R406" s="165">
        <f>Q406*H406</f>
        <v>1.056E-2</v>
      </c>
      <c r="S406" s="165">
        <v>0</v>
      </c>
      <c r="T406" s="166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7" t="s">
        <v>248</v>
      </c>
      <c r="AT406" s="167" t="s">
        <v>140</v>
      </c>
      <c r="AU406" s="167" t="s">
        <v>82</v>
      </c>
      <c r="AY406" s="18" t="s">
        <v>138</v>
      </c>
      <c r="BE406" s="168">
        <f>IF(N406="základní",J406,0)</f>
        <v>0</v>
      </c>
      <c r="BF406" s="168">
        <f>IF(N406="snížená",J406,0)</f>
        <v>0</v>
      </c>
      <c r="BG406" s="168">
        <f>IF(N406="zákl. přenesená",J406,0)</f>
        <v>0</v>
      </c>
      <c r="BH406" s="168">
        <f>IF(N406="sníž. přenesená",J406,0)</f>
        <v>0</v>
      </c>
      <c r="BI406" s="168">
        <f>IF(N406="nulová",J406,0)</f>
        <v>0</v>
      </c>
      <c r="BJ406" s="18" t="s">
        <v>31</v>
      </c>
      <c r="BK406" s="168">
        <f>ROUND(I406*H406,1)</f>
        <v>0</v>
      </c>
      <c r="BL406" s="18" t="s">
        <v>248</v>
      </c>
      <c r="BM406" s="167" t="s">
        <v>594</v>
      </c>
    </row>
    <row r="407" spans="1:65" s="2" customFormat="1" ht="24.2" customHeight="1">
      <c r="A407" s="33"/>
      <c r="B407" s="121"/>
      <c r="C407" s="156" t="s">
        <v>595</v>
      </c>
      <c r="D407" s="156" t="s">
        <v>140</v>
      </c>
      <c r="E407" s="157" t="s">
        <v>596</v>
      </c>
      <c r="F407" s="158" t="s">
        <v>597</v>
      </c>
      <c r="G407" s="159" t="s">
        <v>486</v>
      </c>
      <c r="H407" s="161"/>
      <c r="I407" s="161"/>
      <c r="J407" s="160">
        <f>ROUND(I407*H407,1)</f>
        <v>0</v>
      </c>
      <c r="K407" s="162"/>
      <c r="L407" s="34"/>
      <c r="M407" s="163" t="s">
        <v>1</v>
      </c>
      <c r="N407" s="164" t="s">
        <v>39</v>
      </c>
      <c r="O407" s="59"/>
      <c r="P407" s="165">
        <f>O407*H407</f>
        <v>0</v>
      </c>
      <c r="Q407" s="165">
        <v>0</v>
      </c>
      <c r="R407" s="165">
        <f>Q407*H407</f>
        <v>0</v>
      </c>
      <c r="S407" s="165">
        <v>0</v>
      </c>
      <c r="T407" s="166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7" t="s">
        <v>248</v>
      </c>
      <c r="AT407" s="167" t="s">
        <v>140</v>
      </c>
      <c r="AU407" s="167" t="s">
        <v>82</v>
      </c>
      <c r="AY407" s="18" t="s">
        <v>138</v>
      </c>
      <c r="BE407" s="168">
        <f>IF(N407="základní",J407,0)</f>
        <v>0</v>
      </c>
      <c r="BF407" s="168">
        <f>IF(N407="snížená",J407,0)</f>
        <v>0</v>
      </c>
      <c r="BG407" s="168">
        <f>IF(N407="zákl. přenesená",J407,0)</f>
        <v>0</v>
      </c>
      <c r="BH407" s="168">
        <f>IF(N407="sníž. přenesená",J407,0)</f>
        <v>0</v>
      </c>
      <c r="BI407" s="168">
        <f>IF(N407="nulová",J407,0)</f>
        <v>0</v>
      </c>
      <c r="BJ407" s="18" t="s">
        <v>31</v>
      </c>
      <c r="BK407" s="168">
        <f>ROUND(I407*H407,1)</f>
        <v>0</v>
      </c>
      <c r="BL407" s="18" t="s">
        <v>248</v>
      </c>
      <c r="BM407" s="167" t="s">
        <v>598</v>
      </c>
    </row>
    <row r="408" spans="1:65" s="12" customFormat="1" ht="22.9" customHeight="1">
      <c r="B408" s="143"/>
      <c r="D408" s="144" t="s">
        <v>73</v>
      </c>
      <c r="E408" s="154" t="s">
        <v>599</v>
      </c>
      <c r="F408" s="154" t="s">
        <v>600</v>
      </c>
      <c r="I408" s="146"/>
      <c r="J408" s="155">
        <f>BK408</f>
        <v>0</v>
      </c>
      <c r="L408" s="143"/>
      <c r="M408" s="148"/>
      <c r="N408" s="149"/>
      <c r="O408" s="149"/>
      <c r="P408" s="150">
        <f>SUM(P409:P414)</f>
        <v>0</v>
      </c>
      <c r="Q408" s="149"/>
      <c r="R408" s="150">
        <f>SUM(R409:R414)</f>
        <v>3.1E-2</v>
      </c>
      <c r="S408" s="149"/>
      <c r="T408" s="151">
        <f>SUM(T409:T414)</f>
        <v>0.12367</v>
      </c>
      <c r="AR408" s="144" t="s">
        <v>82</v>
      </c>
      <c r="AT408" s="152" t="s">
        <v>73</v>
      </c>
      <c r="AU408" s="152" t="s">
        <v>31</v>
      </c>
      <c r="AY408" s="144" t="s">
        <v>138</v>
      </c>
      <c r="BK408" s="153">
        <f>SUM(BK409:BK414)</f>
        <v>0</v>
      </c>
    </row>
    <row r="409" spans="1:65" s="2" customFormat="1" ht="21.75" customHeight="1">
      <c r="A409" s="33"/>
      <c r="B409" s="121"/>
      <c r="C409" s="156" t="s">
        <v>601</v>
      </c>
      <c r="D409" s="156" t="s">
        <v>140</v>
      </c>
      <c r="E409" s="157" t="s">
        <v>602</v>
      </c>
      <c r="F409" s="158" t="s">
        <v>603</v>
      </c>
      <c r="G409" s="159" t="s">
        <v>236</v>
      </c>
      <c r="H409" s="160">
        <v>5</v>
      </c>
      <c r="I409" s="161"/>
      <c r="J409" s="160">
        <f t="shared" ref="J409:J414" si="15">ROUND(I409*H409,1)</f>
        <v>0</v>
      </c>
      <c r="K409" s="162"/>
      <c r="L409" s="34"/>
      <c r="M409" s="163" t="s">
        <v>1</v>
      </c>
      <c r="N409" s="164" t="s">
        <v>39</v>
      </c>
      <c r="O409" s="59"/>
      <c r="P409" s="165">
        <f t="shared" ref="P409:P414" si="16">O409*H409</f>
        <v>0</v>
      </c>
      <c r="Q409" s="165">
        <v>0</v>
      </c>
      <c r="R409" s="165">
        <f t="shared" ref="R409:R414" si="17">Q409*H409</f>
        <v>0</v>
      </c>
      <c r="S409" s="165">
        <v>0</v>
      </c>
      <c r="T409" s="166">
        <f t="shared" ref="T409:T414" si="18"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7" t="s">
        <v>248</v>
      </c>
      <c r="AT409" s="167" t="s">
        <v>140</v>
      </c>
      <c r="AU409" s="167" t="s">
        <v>82</v>
      </c>
      <c r="AY409" s="18" t="s">
        <v>138</v>
      </c>
      <c r="BE409" s="168">
        <f t="shared" ref="BE409:BE414" si="19">IF(N409="základní",J409,0)</f>
        <v>0</v>
      </c>
      <c r="BF409" s="168">
        <f t="shared" ref="BF409:BF414" si="20">IF(N409="snížená",J409,0)</f>
        <v>0</v>
      </c>
      <c r="BG409" s="168">
        <f t="shared" ref="BG409:BG414" si="21">IF(N409="zákl. přenesená",J409,0)</f>
        <v>0</v>
      </c>
      <c r="BH409" s="168">
        <f t="shared" ref="BH409:BH414" si="22">IF(N409="sníž. přenesená",J409,0)</f>
        <v>0</v>
      </c>
      <c r="BI409" s="168">
        <f t="shared" ref="BI409:BI414" si="23">IF(N409="nulová",J409,0)</f>
        <v>0</v>
      </c>
      <c r="BJ409" s="18" t="s">
        <v>31</v>
      </c>
      <c r="BK409" s="168">
        <f t="shared" ref="BK409:BK414" si="24">ROUND(I409*H409,1)</f>
        <v>0</v>
      </c>
      <c r="BL409" s="18" t="s">
        <v>248</v>
      </c>
      <c r="BM409" s="167" t="s">
        <v>604</v>
      </c>
    </row>
    <row r="410" spans="1:65" s="2" customFormat="1" ht="24.2" customHeight="1">
      <c r="A410" s="33"/>
      <c r="B410" s="121"/>
      <c r="C410" s="156" t="s">
        <v>605</v>
      </c>
      <c r="D410" s="156" t="s">
        <v>140</v>
      </c>
      <c r="E410" s="157" t="s">
        <v>606</v>
      </c>
      <c r="F410" s="158" t="s">
        <v>607</v>
      </c>
      <c r="G410" s="159" t="s">
        <v>236</v>
      </c>
      <c r="H410" s="160">
        <v>1</v>
      </c>
      <c r="I410" s="161"/>
      <c r="J410" s="160">
        <f t="shared" si="15"/>
        <v>0</v>
      </c>
      <c r="K410" s="162"/>
      <c r="L410" s="34"/>
      <c r="M410" s="163" t="s">
        <v>1</v>
      </c>
      <c r="N410" s="164" t="s">
        <v>39</v>
      </c>
      <c r="O410" s="59"/>
      <c r="P410" s="165">
        <f t="shared" si="16"/>
        <v>0</v>
      </c>
      <c r="Q410" s="165">
        <v>0</v>
      </c>
      <c r="R410" s="165">
        <f t="shared" si="17"/>
        <v>0</v>
      </c>
      <c r="S410" s="165">
        <v>0</v>
      </c>
      <c r="T410" s="166">
        <f t="shared" si="18"/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7" t="s">
        <v>248</v>
      </c>
      <c r="AT410" s="167" t="s">
        <v>140</v>
      </c>
      <c r="AU410" s="167" t="s">
        <v>82</v>
      </c>
      <c r="AY410" s="18" t="s">
        <v>138</v>
      </c>
      <c r="BE410" s="168">
        <f t="shared" si="19"/>
        <v>0</v>
      </c>
      <c r="BF410" s="168">
        <f t="shared" si="20"/>
        <v>0</v>
      </c>
      <c r="BG410" s="168">
        <f t="shared" si="21"/>
        <v>0</v>
      </c>
      <c r="BH410" s="168">
        <f t="shared" si="22"/>
        <v>0</v>
      </c>
      <c r="BI410" s="168">
        <f t="shared" si="23"/>
        <v>0</v>
      </c>
      <c r="BJ410" s="18" t="s">
        <v>31</v>
      </c>
      <c r="BK410" s="168">
        <f t="shared" si="24"/>
        <v>0</v>
      </c>
      <c r="BL410" s="18" t="s">
        <v>248</v>
      </c>
      <c r="BM410" s="167" t="s">
        <v>608</v>
      </c>
    </row>
    <row r="411" spans="1:65" s="2" customFormat="1" ht="24.2" customHeight="1">
      <c r="A411" s="33"/>
      <c r="B411" s="121"/>
      <c r="C411" s="156" t="s">
        <v>609</v>
      </c>
      <c r="D411" s="156" t="s">
        <v>140</v>
      </c>
      <c r="E411" s="157" t="s">
        <v>610</v>
      </c>
      <c r="F411" s="158" t="s">
        <v>611</v>
      </c>
      <c r="G411" s="159" t="s">
        <v>236</v>
      </c>
      <c r="H411" s="160">
        <v>5</v>
      </c>
      <c r="I411" s="161"/>
      <c r="J411" s="160">
        <f t="shared" si="15"/>
        <v>0</v>
      </c>
      <c r="K411" s="162"/>
      <c r="L411" s="34"/>
      <c r="M411" s="163" t="s">
        <v>1</v>
      </c>
      <c r="N411" s="164" t="s">
        <v>39</v>
      </c>
      <c r="O411" s="59"/>
      <c r="P411" s="165">
        <f t="shared" si="16"/>
        <v>0</v>
      </c>
      <c r="Q411" s="165">
        <v>0</v>
      </c>
      <c r="R411" s="165">
        <f t="shared" si="17"/>
        <v>0</v>
      </c>
      <c r="S411" s="165">
        <v>2.4649999999999998E-2</v>
      </c>
      <c r="T411" s="166">
        <f t="shared" si="18"/>
        <v>0.12325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7" t="s">
        <v>248</v>
      </c>
      <c r="AT411" s="167" t="s">
        <v>140</v>
      </c>
      <c r="AU411" s="167" t="s">
        <v>82</v>
      </c>
      <c r="AY411" s="18" t="s">
        <v>138</v>
      </c>
      <c r="BE411" s="168">
        <f t="shared" si="19"/>
        <v>0</v>
      </c>
      <c r="BF411" s="168">
        <f t="shared" si="20"/>
        <v>0</v>
      </c>
      <c r="BG411" s="168">
        <f t="shared" si="21"/>
        <v>0</v>
      </c>
      <c r="BH411" s="168">
        <f t="shared" si="22"/>
        <v>0</v>
      </c>
      <c r="BI411" s="168">
        <f t="shared" si="23"/>
        <v>0</v>
      </c>
      <c r="BJ411" s="18" t="s">
        <v>31</v>
      </c>
      <c r="BK411" s="168">
        <f t="shared" si="24"/>
        <v>0</v>
      </c>
      <c r="BL411" s="18" t="s">
        <v>248</v>
      </c>
      <c r="BM411" s="167" t="s">
        <v>612</v>
      </c>
    </row>
    <row r="412" spans="1:65" s="2" customFormat="1" ht="24.2" customHeight="1">
      <c r="A412" s="33"/>
      <c r="B412" s="121"/>
      <c r="C412" s="156" t="s">
        <v>613</v>
      </c>
      <c r="D412" s="156" t="s">
        <v>140</v>
      </c>
      <c r="E412" s="157" t="s">
        <v>614</v>
      </c>
      <c r="F412" s="158" t="s">
        <v>615</v>
      </c>
      <c r="G412" s="159" t="s">
        <v>236</v>
      </c>
      <c r="H412" s="160">
        <v>2</v>
      </c>
      <c r="I412" s="161"/>
      <c r="J412" s="160">
        <f t="shared" si="15"/>
        <v>0</v>
      </c>
      <c r="K412" s="162"/>
      <c r="L412" s="34"/>
      <c r="M412" s="163" t="s">
        <v>1</v>
      </c>
      <c r="N412" s="164" t="s">
        <v>39</v>
      </c>
      <c r="O412" s="59"/>
      <c r="P412" s="165">
        <f t="shared" si="16"/>
        <v>0</v>
      </c>
      <c r="Q412" s="165">
        <v>0</v>
      </c>
      <c r="R412" s="165">
        <f t="shared" si="17"/>
        <v>0</v>
      </c>
      <c r="S412" s="165">
        <v>0</v>
      </c>
      <c r="T412" s="166">
        <f t="shared" si="18"/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7" t="s">
        <v>248</v>
      </c>
      <c r="AT412" s="167" t="s">
        <v>140</v>
      </c>
      <c r="AU412" s="167" t="s">
        <v>82</v>
      </c>
      <c r="AY412" s="18" t="s">
        <v>138</v>
      </c>
      <c r="BE412" s="168">
        <f t="shared" si="19"/>
        <v>0</v>
      </c>
      <c r="BF412" s="168">
        <f t="shared" si="20"/>
        <v>0</v>
      </c>
      <c r="BG412" s="168">
        <f t="shared" si="21"/>
        <v>0</v>
      </c>
      <c r="BH412" s="168">
        <f t="shared" si="22"/>
        <v>0</v>
      </c>
      <c r="BI412" s="168">
        <f t="shared" si="23"/>
        <v>0</v>
      </c>
      <c r="BJ412" s="18" t="s">
        <v>31</v>
      </c>
      <c r="BK412" s="168">
        <f t="shared" si="24"/>
        <v>0</v>
      </c>
      <c r="BL412" s="18" t="s">
        <v>248</v>
      </c>
      <c r="BM412" s="167" t="s">
        <v>616</v>
      </c>
    </row>
    <row r="413" spans="1:65" s="2" customFormat="1" ht="24.2" customHeight="1">
      <c r="A413" s="33"/>
      <c r="B413" s="121"/>
      <c r="C413" s="201" t="s">
        <v>617</v>
      </c>
      <c r="D413" s="201" t="s">
        <v>209</v>
      </c>
      <c r="E413" s="202" t="s">
        <v>618</v>
      </c>
      <c r="F413" s="203" t="s">
        <v>619</v>
      </c>
      <c r="G413" s="204" t="s">
        <v>236</v>
      </c>
      <c r="H413" s="205">
        <v>2</v>
      </c>
      <c r="I413" s="206"/>
      <c r="J413" s="205">
        <f t="shared" si="15"/>
        <v>0</v>
      </c>
      <c r="K413" s="207"/>
      <c r="L413" s="208"/>
      <c r="M413" s="209" t="s">
        <v>1</v>
      </c>
      <c r="N413" s="210" t="s">
        <v>39</v>
      </c>
      <c r="O413" s="59"/>
      <c r="P413" s="165">
        <f t="shared" si="16"/>
        <v>0</v>
      </c>
      <c r="Q413" s="165">
        <v>1.55E-2</v>
      </c>
      <c r="R413" s="165">
        <f t="shared" si="17"/>
        <v>3.1E-2</v>
      </c>
      <c r="S413" s="165">
        <v>0</v>
      </c>
      <c r="T413" s="166">
        <f t="shared" si="18"/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7" t="s">
        <v>334</v>
      </c>
      <c r="AT413" s="167" t="s">
        <v>209</v>
      </c>
      <c r="AU413" s="167" t="s">
        <v>82</v>
      </c>
      <c r="AY413" s="18" t="s">
        <v>138</v>
      </c>
      <c r="BE413" s="168">
        <f t="shared" si="19"/>
        <v>0</v>
      </c>
      <c r="BF413" s="168">
        <f t="shared" si="20"/>
        <v>0</v>
      </c>
      <c r="BG413" s="168">
        <f t="shared" si="21"/>
        <v>0</v>
      </c>
      <c r="BH413" s="168">
        <f t="shared" si="22"/>
        <v>0</v>
      </c>
      <c r="BI413" s="168">
        <f t="shared" si="23"/>
        <v>0</v>
      </c>
      <c r="BJ413" s="18" t="s">
        <v>31</v>
      </c>
      <c r="BK413" s="168">
        <f t="shared" si="24"/>
        <v>0</v>
      </c>
      <c r="BL413" s="18" t="s">
        <v>248</v>
      </c>
      <c r="BM413" s="167" t="s">
        <v>620</v>
      </c>
    </row>
    <row r="414" spans="1:65" s="2" customFormat="1" ht="16.5" customHeight="1">
      <c r="A414" s="33"/>
      <c r="B414" s="121"/>
      <c r="C414" s="156" t="s">
        <v>621</v>
      </c>
      <c r="D414" s="156" t="s">
        <v>140</v>
      </c>
      <c r="E414" s="157" t="s">
        <v>622</v>
      </c>
      <c r="F414" s="158" t="s">
        <v>623</v>
      </c>
      <c r="G414" s="159" t="s">
        <v>236</v>
      </c>
      <c r="H414" s="160">
        <v>1</v>
      </c>
      <c r="I414" s="161"/>
      <c r="J414" s="160">
        <f t="shared" si="15"/>
        <v>0</v>
      </c>
      <c r="K414" s="162"/>
      <c r="L414" s="34"/>
      <c r="M414" s="163" t="s">
        <v>1</v>
      </c>
      <c r="N414" s="164" t="s">
        <v>39</v>
      </c>
      <c r="O414" s="59"/>
      <c r="P414" s="165">
        <f t="shared" si="16"/>
        <v>0</v>
      </c>
      <c r="Q414" s="165">
        <v>0</v>
      </c>
      <c r="R414" s="165">
        <f t="shared" si="17"/>
        <v>0</v>
      </c>
      <c r="S414" s="165">
        <v>4.2000000000000002E-4</v>
      </c>
      <c r="T414" s="166">
        <f t="shared" si="18"/>
        <v>4.2000000000000002E-4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7" t="s">
        <v>248</v>
      </c>
      <c r="AT414" s="167" t="s">
        <v>140</v>
      </c>
      <c r="AU414" s="167" t="s">
        <v>82</v>
      </c>
      <c r="AY414" s="18" t="s">
        <v>138</v>
      </c>
      <c r="BE414" s="168">
        <f t="shared" si="19"/>
        <v>0</v>
      </c>
      <c r="BF414" s="168">
        <f t="shared" si="20"/>
        <v>0</v>
      </c>
      <c r="BG414" s="168">
        <f t="shared" si="21"/>
        <v>0</v>
      </c>
      <c r="BH414" s="168">
        <f t="shared" si="22"/>
        <v>0</v>
      </c>
      <c r="BI414" s="168">
        <f t="shared" si="23"/>
        <v>0</v>
      </c>
      <c r="BJ414" s="18" t="s">
        <v>31</v>
      </c>
      <c r="BK414" s="168">
        <f t="shared" si="24"/>
        <v>0</v>
      </c>
      <c r="BL414" s="18" t="s">
        <v>248</v>
      </c>
      <c r="BM414" s="167" t="s">
        <v>624</v>
      </c>
    </row>
    <row r="415" spans="1:65" s="12" customFormat="1" ht="22.9" customHeight="1">
      <c r="B415" s="143"/>
      <c r="D415" s="144" t="s">
        <v>73</v>
      </c>
      <c r="E415" s="154" t="s">
        <v>625</v>
      </c>
      <c r="F415" s="154" t="s">
        <v>626</v>
      </c>
      <c r="I415" s="146"/>
      <c r="J415" s="155">
        <f>BK415</f>
        <v>0</v>
      </c>
      <c r="L415" s="143"/>
      <c r="M415" s="148"/>
      <c r="N415" s="149"/>
      <c r="O415" s="149"/>
      <c r="P415" s="150">
        <f>SUM(P416:P446)</f>
        <v>0</v>
      </c>
      <c r="Q415" s="149"/>
      <c r="R415" s="150">
        <f>SUM(R416:R446)</f>
        <v>2.9505406000000001</v>
      </c>
      <c r="S415" s="149"/>
      <c r="T415" s="151">
        <f>SUM(T416:T446)</f>
        <v>3.086986</v>
      </c>
      <c r="AR415" s="144" t="s">
        <v>82</v>
      </c>
      <c r="AT415" s="152" t="s">
        <v>73</v>
      </c>
      <c r="AU415" s="152" t="s">
        <v>31</v>
      </c>
      <c r="AY415" s="144" t="s">
        <v>138</v>
      </c>
      <c r="BK415" s="153">
        <f>SUM(BK416:BK446)</f>
        <v>0</v>
      </c>
    </row>
    <row r="416" spans="1:65" s="2" customFormat="1" ht="16.5" customHeight="1">
      <c r="A416" s="33"/>
      <c r="B416" s="121"/>
      <c r="C416" s="156" t="s">
        <v>627</v>
      </c>
      <c r="D416" s="156" t="s">
        <v>140</v>
      </c>
      <c r="E416" s="157" t="s">
        <v>628</v>
      </c>
      <c r="F416" s="158" t="s">
        <v>629</v>
      </c>
      <c r="G416" s="159" t="s">
        <v>143</v>
      </c>
      <c r="H416" s="160">
        <v>80.37</v>
      </c>
      <c r="I416" s="161"/>
      <c r="J416" s="160">
        <f>ROUND(I416*H416,1)</f>
        <v>0</v>
      </c>
      <c r="K416" s="162"/>
      <c r="L416" s="34"/>
      <c r="M416" s="163" t="s">
        <v>1</v>
      </c>
      <c r="N416" s="164" t="s">
        <v>39</v>
      </c>
      <c r="O416" s="59"/>
      <c r="P416" s="165">
        <f>O416*H416</f>
        <v>0</v>
      </c>
      <c r="Q416" s="165">
        <v>0</v>
      </c>
      <c r="R416" s="165">
        <f>Q416*H416</f>
        <v>0</v>
      </c>
      <c r="S416" s="165">
        <v>0</v>
      </c>
      <c r="T416" s="166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7" t="s">
        <v>248</v>
      </c>
      <c r="AT416" s="167" t="s">
        <v>140</v>
      </c>
      <c r="AU416" s="167" t="s">
        <v>82</v>
      </c>
      <c r="AY416" s="18" t="s">
        <v>138</v>
      </c>
      <c r="BE416" s="168">
        <f>IF(N416="základní",J416,0)</f>
        <v>0</v>
      </c>
      <c r="BF416" s="168">
        <f>IF(N416="snížená",J416,0)</f>
        <v>0</v>
      </c>
      <c r="BG416" s="168">
        <f>IF(N416="zákl. přenesená",J416,0)</f>
        <v>0</v>
      </c>
      <c r="BH416" s="168">
        <f>IF(N416="sníž. přenesená",J416,0)</f>
        <v>0</v>
      </c>
      <c r="BI416" s="168">
        <f>IF(N416="nulová",J416,0)</f>
        <v>0</v>
      </c>
      <c r="BJ416" s="18" t="s">
        <v>31</v>
      </c>
      <c r="BK416" s="168">
        <f>ROUND(I416*H416,1)</f>
        <v>0</v>
      </c>
      <c r="BL416" s="18" t="s">
        <v>248</v>
      </c>
      <c r="BM416" s="167" t="s">
        <v>630</v>
      </c>
    </row>
    <row r="417" spans="1:65" s="13" customFormat="1">
      <c r="B417" s="169"/>
      <c r="D417" s="170" t="s">
        <v>146</v>
      </c>
      <c r="E417" s="171" t="s">
        <v>1</v>
      </c>
      <c r="F417" s="172" t="s">
        <v>631</v>
      </c>
      <c r="H417" s="173">
        <v>80.37</v>
      </c>
      <c r="I417" s="174"/>
      <c r="L417" s="169"/>
      <c r="M417" s="175"/>
      <c r="N417" s="176"/>
      <c r="O417" s="176"/>
      <c r="P417" s="176"/>
      <c r="Q417" s="176"/>
      <c r="R417" s="176"/>
      <c r="S417" s="176"/>
      <c r="T417" s="177"/>
      <c r="AT417" s="171" t="s">
        <v>146</v>
      </c>
      <c r="AU417" s="171" t="s">
        <v>82</v>
      </c>
      <c r="AV417" s="13" t="s">
        <v>82</v>
      </c>
      <c r="AW417" s="13" t="s">
        <v>30</v>
      </c>
      <c r="AX417" s="13" t="s">
        <v>31</v>
      </c>
      <c r="AY417" s="171" t="s">
        <v>138</v>
      </c>
    </row>
    <row r="418" spans="1:65" s="2" customFormat="1" ht="16.5" customHeight="1">
      <c r="A418" s="33"/>
      <c r="B418" s="121"/>
      <c r="C418" s="156" t="s">
        <v>632</v>
      </c>
      <c r="D418" s="156" t="s">
        <v>140</v>
      </c>
      <c r="E418" s="157" t="s">
        <v>633</v>
      </c>
      <c r="F418" s="158" t="s">
        <v>634</v>
      </c>
      <c r="G418" s="159" t="s">
        <v>143</v>
      </c>
      <c r="H418" s="160">
        <v>80.37</v>
      </c>
      <c r="I418" s="161"/>
      <c r="J418" s="160">
        <f>ROUND(I418*H418,1)</f>
        <v>0</v>
      </c>
      <c r="K418" s="162"/>
      <c r="L418" s="34"/>
      <c r="M418" s="163" t="s">
        <v>1</v>
      </c>
      <c r="N418" s="164" t="s">
        <v>39</v>
      </c>
      <c r="O418" s="59"/>
      <c r="P418" s="165">
        <f>O418*H418</f>
        <v>0</v>
      </c>
      <c r="Q418" s="165">
        <v>2.9999999999999997E-4</v>
      </c>
      <c r="R418" s="165">
        <f>Q418*H418</f>
        <v>2.4111E-2</v>
      </c>
      <c r="S418" s="165">
        <v>0</v>
      </c>
      <c r="T418" s="166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7" t="s">
        <v>248</v>
      </c>
      <c r="AT418" s="167" t="s">
        <v>140</v>
      </c>
      <c r="AU418" s="167" t="s">
        <v>82</v>
      </c>
      <c r="AY418" s="18" t="s">
        <v>138</v>
      </c>
      <c r="BE418" s="168">
        <f>IF(N418="základní",J418,0)</f>
        <v>0</v>
      </c>
      <c r="BF418" s="168">
        <f>IF(N418="snížená",J418,0)</f>
        <v>0</v>
      </c>
      <c r="BG418" s="168">
        <f>IF(N418="zákl. přenesená",J418,0)</f>
        <v>0</v>
      </c>
      <c r="BH418" s="168">
        <f>IF(N418="sníž. přenesená",J418,0)</f>
        <v>0</v>
      </c>
      <c r="BI418" s="168">
        <f>IF(N418="nulová",J418,0)</f>
        <v>0</v>
      </c>
      <c r="BJ418" s="18" t="s">
        <v>31</v>
      </c>
      <c r="BK418" s="168">
        <f>ROUND(I418*H418,1)</f>
        <v>0</v>
      </c>
      <c r="BL418" s="18" t="s">
        <v>248</v>
      </c>
      <c r="BM418" s="167" t="s">
        <v>635</v>
      </c>
    </row>
    <row r="419" spans="1:65" s="2" customFormat="1" ht="24.2" customHeight="1">
      <c r="A419" s="33"/>
      <c r="B419" s="121"/>
      <c r="C419" s="156" t="s">
        <v>636</v>
      </c>
      <c r="D419" s="156" t="s">
        <v>140</v>
      </c>
      <c r="E419" s="157" t="s">
        <v>637</v>
      </c>
      <c r="F419" s="158" t="s">
        <v>638</v>
      </c>
      <c r="G419" s="159" t="s">
        <v>143</v>
      </c>
      <c r="H419" s="160">
        <v>80.37</v>
      </c>
      <c r="I419" s="161"/>
      <c r="J419" s="160">
        <f>ROUND(I419*H419,1)</f>
        <v>0</v>
      </c>
      <c r="K419" s="162"/>
      <c r="L419" s="34"/>
      <c r="M419" s="163" t="s">
        <v>1</v>
      </c>
      <c r="N419" s="164" t="s">
        <v>39</v>
      </c>
      <c r="O419" s="59"/>
      <c r="P419" s="165">
        <f>O419*H419</f>
        <v>0</v>
      </c>
      <c r="Q419" s="165">
        <v>7.5799999999999999E-3</v>
      </c>
      <c r="R419" s="165">
        <f>Q419*H419</f>
        <v>0.60920459999999999</v>
      </c>
      <c r="S419" s="165">
        <v>0</v>
      </c>
      <c r="T419" s="166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7" t="s">
        <v>248</v>
      </c>
      <c r="AT419" s="167" t="s">
        <v>140</v>
      </c>
      <c r="AU419" s="167" t="s">
        <v>82</v>
      </c>
      <c r="AY419" s="18" t="s">
        <v>138</v>
      </c>
      <c r="BE419" s="168">
        <f>IF(N419="základní",J419,0)</f>
        <v>0</v>
      </c>
      <c r="BF419" s="168">
        <f>IF(N419="snížená",J419,0)</f>
        <v>0</v>
      </c>
      <c r="BG419" s="168">
        <f>IF(N419="zákl. přenesená",J419,0)</f>
        <v>0</v>
      </c>
      <c r="BH419" s="168">
        <f>IF(N419="sníž. přenesená",J419,0)</f>
        <v>0</v>
      </c>
      <c r="BI419" s="168">
        <f>IF(N419="nulová",J419,0)</f>
        <v>0</v>
      </c>
      <c r="BJ419" s="18" t="s">
        <v>31</v>
      </c>
      <c r="BK419" s="168">
        <f>ROUND(I419*H419,1)</f>
        <v>0</v>
      </c>
      <c r="BL419" s="18" t="s">
        <v>248</v>
      </c>
      <c r="BM419" s="167" t="s">
        <v>639</v>
      </c>
    </row>
    <row r="420" spans="1:65" s="2" customFormat="1" ht="24.2" customHeight="1">
      <c r="A420" s="33"/>
      <c r="B420" s="121"/>
      <c r="C420" s="156" t="s">
        <v>640</v>
      </c>
      <c r="D420" s="156" t="s">
        <v>140</v>
      </c>
      <c r="E420" s="157" t="s">
        <v>641</v>
      </c>
      <c r="F420" s="158" t="s">
        <v>642</v>
      </c>
      <c r="G420" s="159" t="s">
        <v>314</v>
      </c>
      <c r="H420" s="160">
        <v>76.900000000000006</v>
      </c>
      <c r="I420" s="161"/>
      <c r="J420" s="160">
        <f>ROUND(I420*H420,1)</f>
        <v>0</v>
      </c>
      <c r="K420" s="162"/>
      <c r="L420" s="34"/>
      <c r="M420" s="163" t="s">
        <v>1</v>
      </c>
      <c r="N420" s="164" t="s">
        <v>39</v>
      </c>
      <c r="O420" s="59"/>
      <c r="P420" s="165">
        <f>O420*H420</f>
        <v>0</v>
      </c>
      <c r="Q420" s="165">
        <v>4.2999999999999999E-4</v>
      </c>
      <c r="R420" s="165">
        <f>Q420*H420</f>
        <v>3.3066999999999999E-2</v>
      </c>
      <c r="S420" s="165">
        <v>0</v>
      </c>
      <c r="T420" s="166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7" t="s">
        <v>248</v>
      </c>
      <c r="AT420" s="167" t="s">
        <v>140</v>
      </c>
      <c r="AU420" s="167" t="s">
        <v>82</v>
      </c>
      <c r="AY420" s="18" t="s">
        <v>138</v>
      </c>
      <c r="BE420" s="168">
        <f>IF(N420="základní",J420,0)</f>
        <v>0</v>
      </c>
      <c r="BF420" s="168">
        <f>IF(N420="snížená",J420,0)</f>
        <v>0</v>
      </c>
      <c r="BG420" s="168">
        <f>IF(N420="zákl. přenesená",J420,0)</f>
        <v>0</v>
      </c>
      <c r="BH420" s="168">
        <f>IF(N420="sníž. přenesená",J420,0)</f>
        <v>0</v>
      </c>
      <c r="BI420" s="168">
        <f>IF(N420="nulová",J420,0)</f>
        <v>0</v>
      </c>
      <c r="BJ420" s="18" t="s">
        <v>31</v>
      </c>
      <c r="BK420" s="168">
        <f>ROUND(I420*H420,1)</f>
        <v>0</v>
      </c>
      <c r="BL420" s="18" t="s">
        <v>248</v>
      </c>
      <c r="BM420" s="167" t="s">
        <v>643</v>
      </c>
    </row>
    <row r="421" spans="1:65" s="2" customFormat="1" ht="24.2" customHeight="1">
      <c r="A421" s="33"/>
      <c r="B421" s="121"/>
      <c r="C421" s="201" t="s">
        <v>644</v>
      </c>
      <c r="D421" s="201" t="s">
        <v>209</v>
      </c>
      <c r="E421" s="202" t="s">
        <v>645</v>
      </c>
      <c r="F421" s="203" t="s">
        <v>646</v>
      </c>
      <c r="G421" s="204" t="s">
        <v>143</v>
      </c>
      <c r="H421" s="205">
        <v>10.23</v>
      </c>
      <c r="I421" s="206"/>
      <c r="J421" s="205">
        <f>ROUND(I421*H421,1)</f>
        <v>0</v>
      </c>
      <c r="K421" s="207"/>
      <c r="L421" s="208"/>
      <c r="M421" s="209" t="s">
        <v>1</v>
      </c>
      <c r="N421" s="210" t="s">
        <v>39</v>
      </c>
      <c r="O421" s="59"/>
      <c r="P421" s="165">
        <f>O421*H421</f>
        <v>0</v>
      </c>
      <c r="Q421" s="165">
        <v>1.7999999999999999E-2</v>
      </c>
      <c r="R421" s="165">
        <f>Q421*H421</f>
        <v>0.18414</v>
      </c>
      <c r="S421" s="165">
        <v>0</v>
      </c>
      <c r="T421" s="166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7" t="s">
        <v>334</v>
      </c>
      <c r="AT421" s="167" t="s">
        <v>209</v>
      </c>
      <c r="AU421" s="167" t="s">
        <v>82</v>
      </c>
      <c r="AY421" s="18" t="s">
        <v>138</v>
      </c>
      <c r="BE421" s="168">
        <f>IF(N421="základní",J421,0)</f>
        <v>0</v>
      </c>
      <c r="BF421" s="168">
        <f>IF(N421="snížená",J421,0)</f>
        <v>0</v>
      </c>
      <c r="BG421" s="168">
        <f>IF(N421="zákl. přenesená",J421,0)</f>
        <v>0</v>
      </c>
      <c r="BH421" s="168">
        <f>IF(N421="sníž. přenesená",J421,0)</f>
        <v>0</v>
      </c>
      <c r="BI421" s="168">
        <f>IF(N421="nulová",J421,0)</f>
        <v>0</v>
      </c>
      <c r="BJ421" s="18" t="s">
        <v>31</v>
      </c>
      <c r="BK421" s="168">
        <f>ROUND(I421*H421,1)</f>
        <v>0</v>
      </c>
      <c r="BL421" s="18" t="s">
        <v>248</v>
      </c>
      <c r="BM421" s="167" t="s">
        <v>647</v>
      </c>
    </row>
    <row r="422" spans="1:65" s="13" customFormat="1">
      <c r="B422" s="169"/>
      <c r="D422" s="170" t="s">
        <v>146</v>
      </c>
      <c r="E422" s="171" t="s">
        <v>1</v>
      </c>
      <c r="F422" s="172" t="s">
        <v>648</v>
      </c>
      <c r="H422" s="173">
        <v>7.69</v>
      </c>
      <c r="I422" s="174"/>
      <c r="L422" s="169"/>
      <c r="M422" s="175"/>
      <c r="N422" s="176"/>
      <c r="O422" s="176"/>
      <c r="P422" s="176"/>
      <c r="Q422" s="176"/>
      <c r="R422" s="176"/>
      <c r="S422" s="176"/>
      <c r="T422" s="177"/>
      <c r="AT422" s="171" t="s">
        <v>146</v>
      </c>
      <c r="AU422" s="171" t="s">
        <v>82</v>
      </c>
      <c r="AV422" s="13" t="s">
        <v>82</v>
      </c>
      <c r="AW422" s="13" t="s">
        <v>30</v>
      </c>
      <c r="AX422" s="13" t="s">
        <v>31</v>
      </c>
      <c r="AY422" s="171" t="s">
        <v>138</v>
      </c>
    </row>
    <row r="423" spans="1:65" s="13" customFormat="1">
      <c r="B423" s="169"/>
      <c r="D423" s="170" t="s">
        <v>146</v>
      </c>
      <c r="F423" s="172" t="s">
        <v>649</v>
      </c>
      <c r="H423" s="173">
        <v>10.23</v>
      </c>
      <c r="I423" s="174"/>
      <c r="L423" s="169"/>
      <c r="M423" s="175"/>
      <c r="N423" s="176"/>
      <c r="O423" s="176"/>
      <c r="P423" s="176"/>
      <c r="Q423" s="176"/>
      <c r="R423" s="176"/>
      <c r="S423" s="176"/>
      <c r="T423" s="177"/>
      <c r="AT423" s="171" t="s">
        <v>146</v>
      </c>
      <c r="AU423" s="171" t="s">
        <v>82</v>
      </c>
      <c r="AV423" s="13" t="s">
        <v>82</v>
      </c>
      <c r="AW423" s="13" t="s">
        <v>3</v>
      </c>
      <c r="AX423" s="13" t="s">
        <v>31</v>
      </c>
      <c r="AY423" s="171" t="s">
        <v>138</v>
      </c>
    </row>
    <row r="424" spans="1:65" s="2" customFormat="1" ht="24.2" customHeight="1">
      <c r="A424" s="33"/>
      <c r="B424" s="121"/>
      <c r="C424" s="156" t="s">
        <v>650</v>
      </c>
      <c r="D424" s="156" t="s">
        <v>140</v>
      </c>
      <c r="E424" s="157" t="s">
        <v>651</v>
      </c>
      <c r="F424" s="158" t="s">
        <v>652</v>
      </c>
      <c r="G424" s="159" t="s">
        <v>314</v>
      </c>
      <c r="H424" s="160">
        <v>76.900000000000006</v>
      </c>
      <c r="I424" s="161"/>
      <c r="J424" s="160">
        <f>ROUND(I424*H424,1)</f>
        <v>0</v>
      </c>
      <c r="K424" s="162"/>
      <c r="L424" s="34"/>
      <c r="M424" s="163" t="s">
        <v>1</v>
      </c>
      <c r="N424" s="164" t="s">
        <v>39</v>
      </c>
      <c r="O424" s="59"/>
      <c r="P424" s="165">
        <f>O424*H424</f>
        <v>0</v>
      </c>
      <c r="Q424" s="165">
        <v>0</v>
      </c>
      <c r="R424" s="165">
        <f>Q424*H424</f>
        <v>0</v>
      </c>
      <c r="S424" s="165">
        <v>3.2499999999999999E-3</v>
      </c>
      <c r="T424" s="166">
        <f>S424*H424</f>
        <v>0.24992500000000001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7" t="s">
        <v>248</v>
      </c>
      <c r="AT424" s="167" t="s">
        <v>140</v>
      </c>
      <c r="AU424" s="167" t="s">
        <v>82</v>
      </c>
      <c r="AY424" s="18" t="s">
        <v>138</v>
      </c>
      <c r="BE424" s="168">
        <f>IF(N424="základní",J424,0)</f>
        <v>0</v>
      </c>
      <c r="BF424" s="168">
        <f>IF(N424="snížená",J424,0)</f>
        <v>0</v>
      </c>
      <c r="BG424" s="168">
        <f>IF(N424="zákl. přenesená",J424,0)</f>
        <v>0</v>
      </c>
      <c r="BH424" s="168">
        <f>IF(N424="sníž. přenesená",J424,0)</f>
        <v>0</v>
      </c>
      <c r="BI424" s="168">
        <f>IF(N424="nulová",J424,0)</f>
        <v>0</v>
      </c>
      <c r="BJ424" s="18" t="s">
        <v>31</v>
      </c>
      <c r="BK424" s="168">
        <f>ROUND(I424*H424,1)</f>
        <v>0</v>
      </c>
      <c r="BL424" s="18" t="s">
        <v>248</v>
      </c>
      <c r="BM424" s="167" t="s">
        <v>653</v>
      </c>
    </row>
    <row r="425" spans="1:65" s="13" customFormat="1">
      <c r="B425" s="169"/>
      <c r="D425" s="170" t="s">
        <v>146</v>
      </c>
      <c r="E425" s="171" t="s">
        <v>1</v>
      </c>
      <c r="F425" s="172" t="s">
        <v>417</v>
      </c>
      <c r="H425" s="173">
        <v>21.1</v>
      </c>
      <c r="I425" s="174"/>
      <c r="L425" s="169"/>
      <c r="M425" s="175"/>
      <c r="N425" s="176"/>
      <c r="O425" s="176"/>
      <c r="P425" s="176"/>
      <c r="Q425" s="176"/>
      <c r="R425" s="176"/>
      <c r="S425" s="176"/>
      <c r="T425" s="177"/>
      <c r="AT425" s="171" t="s">
        <v>146</v>
      </c>
      <c r="AU425" s="171" t="s">
        <v>82</v>
      </c>
      <c r="AV425" s="13" t="s">
        <v>82</v>
      </c>
      <c r="AW425" s="13" t="s">
        <v>30</v>
      </c>
      <c r="AX425" s="13" t="s">
        <v>74</v>
      </c>
      <c r="AY425" s="171" t="s">
        <v>138</v>
      </c>
    </row>
    <row r="426" spans="1:65" s="13" customFormat="1">
      <c r="B426" s="169"/>
      <c r="D426" s="170" t="s">
        <v>146</v>
      </c>
      <c r="E426" s="171" t="s">
        <v>1</v>
      </c>
      <c r="F426" s="172" t="s">
        <v>418</v>
      </c>
      <c r="H426" s="173">
        <v>24.6</v>
      </c>
      <c r="I426" s="174"/>
      <c r="L426" s="169"/>
      <c r="M426" s="175"/>
      <c r="N426" s="176"/>
      <c r="O426" s="176"/>
      <c r="P426" s="176"/>
      <c r="Q426" s="176"/>
      <c r="R426" s="176"/>
      <c r="S426" s="176"/>
      <c r="T426" s="177"/>
      <c r="AT426" s="171" t="s">
        <v>146</v>
      </c>
      <c r="AU426" s="171" t="s">
        <v>82</v>
      </c>
      <c r="AV426" s="13" t="s">
        <v>82</v>
      </c>
      <c r="AW426" s="13" t="s">
        <v>30</v>
      </c>
      <c r="AX426" s="13" t="s">
        <v>74</v>
      </c>
      <c r="AY426" s="171" t="s">
        <v>138</v>
      </c>
    </row>
    <row r="427" spans="1:65" s="13" customFormat="1">
      <c r="B427" s="169"/>
      <c r="D427" s="170" t="s">
        <v>146</v>
      </c>
      <c r="E427" s="171" t="s">
        <v>1</v>
      </c>
      <c r="F427" s="172" t="s">
        <v>419</v>
      </c>
      <c r="H427" s="173">
        <v>6.2</v>
      </c>
      <c r="I427" s="174"/>
      <c r="L427" s="169"/>
      <c r="M427" s="175"/>
      <c r="N427" s="176"/>
      <c r="O427" s="176"/>
      <c r="P427" s="176"/>
      <c r="Q427" s="176"/>
      <c r="R427" s="176"/>
      <c r="S427" s="176"/>
      <c r="T427" s="177"/>
      <c r="AT427" s="171" t="s">
        <v>146</v>
      </c>
      <c r="AU427" s="171" t="s">
        <v>82</v>
      </c>
      <c r="AV427" s="13" t="s">
        <v>82</v>
      </c>
      <c r="AW427" s="13" t="s">
        <v>30</v>
      </c>
      <c r="AX427" s="13" t="s">
        <v>74</v>
      </c>
      <c r="AY427" s="171" t="s">
        <v>138</v>
      </c>
    </row>
    <row r="428" spans="1:65" s="13" customFormat="1">
      <c r="B428" s="169"/>
      <c r="D428" s="170" t="s">
        <v>146</v>
      </c>
      <c r="E428" s="171" t="s">
        <v>1</v>
      </c>
      <c r="F428" s="172" t="s">
        <v>420</v>
      </c>
      <c r="H428" s="173">
        <v>14.4</v>
      </c>
      <c r="I428" s="174"/>
      <c r="L428" s="169"/>
      <c r="M428" s="175"/>
      <c r="N428" s="176"/>
      <c r="O428" s="176"/>
      <c r="P428" s="176"/>
      <c r="Q428" s="176"/>
      <c r="R428" s="176"/>
      <c r="S428" s="176"/>
      <c r="T428" s="177"/>
      <c r="AT428" s="171" t="s">
        <v>146</v>
      </c>
      <c r="AU428" s="171" t="s">
        <v>82</v>
      </c>
      <c r="AV428" s="13" t="s">
        <v>82</v>
      </c>
      <c r="AW428" s="13" t="s">
        <v>30</v>
      </c>
      <c r="AX428" s="13" t="s">
        <v>74</v>
      </c>
      <c r="AY428" s="171" t="s">
        <v>138</v>
      </c>
    </row>
    <row r="429" spans="1:65" s="13" customFormat="1">
      <c r="B429" s="169"/>
      <c r="D429" s="170" t="s">
        <v>146</v>
      </c>
      <c r="E429" s="171" t="s">
        <v>1</v>
      </c>
      <c r="F429" s="172" t="s">
        <v>421</v>
      </c>
      <c r="H429" s="173">
        <v>23.6</v>
      </c>
      <c r="I429" s="174"/>
      <c r="L429" s="169"/>
      <c r="M429" s="175"/>
      <c r="N429" s="176"/>
      <c r="O429" s="176"/>
      <c r="P429" s="176"/>
      <c r="Q429" s="176"/>
      <c r="R429" s="176"/>
      <c r="S429" s="176"/>
      <c r="T429" s="177"/>
      <c r="AT429" s="171" t="s">
        <v>146</v>
      </c>
      <c r="AU429" s="171" t="s">
        <v>82</v>
      </c>
      <c r="AV429" s="13" t="s">
        <v>82</v>
      </c>
      <c r="AW429" s="13" t="s">
        <v>30</v>
      </c>
      <c r="AX429" s="13" t="s">
        <v>74</v>
      </c>
      <c r="AY429" s="171" t="s">
        <v>138</v>
      </c>
    </row>
    <row r="430" spans="1:65" s="13" customFormat="1">
      <c r="B430" s="169"/>
      <c r="D430" s="170" t="s">
        <v>146</v>
      </c>
      <c r="E430" s="171" t="s">
        <v>1</v>
      </c>
      <c r="F430" s="172" t="s">
        <v>654</v>
      </c>
      <c r="H430" s="173">
        <v>-13</v>
      </c>
      <c r="I430" s="174"/>
      <c r="L430" s="169"/>
      <c r="M430" s="175"/>
      <c r="N430" s="176"/>
      <c r="O430" s="176"/>
      <c r="P430" s="176"/>
      <c r="Q430" s="176"/>
      <c r="R430" s="176"/>
      <c r="S430" s="176"/>
      <c r="T430" s="177"/>
      <c r="AT430" s="171" t="s">
        <v>146</v>
      </c>
      <c r="AU430" s="171" t="s">
        <v>82</v>
      </c>
      <c r="AV430" s="13" t="s">
        <v>82</v>
      </c>
      <c r="AW430" s="13" t="s">
        <v>30</v>
      </c>
      <c r="AX430" s="13" t="s">
        <v>74</v>
      </c>
      <c r="AY430" s="171" t="s">
        <v>138</v>
      </c>
    </row>
    <row r="431" spans="1:65" s="14" customFormat="1">
      <c r="B431" s="178"/>
      <c r="D431" s="170" t="s">
        <v>146</v>
      </c>
      <c r="E431" s="179" t="s">
        <v>1</v>
      </c>
      <c r="F431" s="180" t="s">
        <v>153</v>
      </c>
      <c r="H431" s="181">
        <v>76.900000000000006</v>
      </c>
      <c r="I431" s="182"/>
      <c r="L431" s="178"/>
      <c r="M431" s="183"/>
      <c r="N431" s="184"/>
      <c r="O431" s="184"/>
      <c r="P431" s="184"/>
      <c r="Q431" s="184"/>
      <c r="R431" s="184"/>
      <c r="S431" s="184"/>
      <c r="T431" s="185"/>
      <c r="AT431" s="179" t="s">
        <v>146</v>
      </c>
      <c r="AU431" s="179" t="s">
        <v>82</v>
      </c>
      <c r="AV431" s="14" t="s">
        <v>144</v>
      </c>
      <c r="AW431" s="14" t="s">
        <v>30</v>
      </c>
      <c r="AX431" s="14" t="s">
        <v>31</v>
      </c>
      <c r="AY431" s="179" t="s">
        <v>138</v>
      </c>
    </row>
    <row r="432" spans="1:65" s="2" customFormat="1" ht="24.2" customHeight="1">
      <c r="A432" s="33"/>
      <c r="B432" s="121"/>
      <c r="C432" s="156" t="s">
        <v>655</v>
      </c>
      <c r="D432" s="156" t="s">
        <v>140</v>
      </c>
      <c r="E432" s="157" t="s">
        <v>656</v>
      </c>
      <c r="F432" s="158" t="s">
        <v>657</v>
      </c>
      <c r="G432" s="159" t="s">
        <v>143</v>
      </c>
      <c r="H432" s="160">
        <v>80.37</v>
      </c>
      <c r="I432" s="161"/>
      <c r="J432" s="160">
        <f>ROUND(I432*H432,1)</f>
        <v>0</v>
      </c>
      <c r="K432" s="162"/>
      <c r="L432" s="34"/>
      <c r="M432" s="163" t="s">
        <v>1</v>
      </c>
      <c r="N432" s="164" t="s">
        <v>39</v>
      </c>
      <c r="O432" s="59"/>
      <c r="P432" s="165">
        <f>O432*H432</f>
        <v>0</v>
      </c>
      <c r="Q432" s="165">
        <v>6.3E-3</v>
      </c>
      <c r="R432" s="165">
        <f>Q432*H432</f>
        <v>0.50633100000000009</v>
      </c>
      <c r="S432" s="165">
        <v>0</v>
      </c>
      <c r="T432" s="166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7" t="s">
        <v>248</v>
      </c>
      <c r="AT432" s="167" t="s">
        <v>140</v>
      </c>
      <c r="AU432" s="167" t="s">
        <v>82</v>
      </c>
      <c r="AY432" s="18" t="s">
        <v>138</v>
      </c>
      <c r="BE432" s="168">
        <f>IF(N432="základní",J432,0)</f>
        <v>0</v>
      </c>
      <c r="BF432" s="168">
        <f>IF(N432="snížená",J432,0)</f>
        <v>0</v>
      </c>
      <c r="BG432" s="168">
        <f>IF(N432="zákl. přenesená",J432,0)</f>
        <v>0</v>
      </c>
      <c r="BH432" s="168">
        <f>IF(N432="sníž. přenesená",J432,0)</f>
        <v>0</v>
      </c>
      <c r="BI432" s="168">
        <f>IF(N432="nulová",J432,0)</f>
        <v>0</v>
      </c>
      <c r="BJ432" s="18" t="s">
        <v>31</v>
      </c>
      <c r="BK432" s="168">
        <f>ROUND(I432*H432,1)</f>
        <v>0</v>
      </c>
      <c r="BL432" s="18" t="s">
        <v>248</v>
      </c>
      <c r="BM432" s="167" t="s">
        <v>658</v>
      </c>
    </row>
    <row r="433" spans="1:65" s="2" customFormat="1" ht="24.2" customHeight="1">
      <c r="A433" s="33"/>
      <c r="B433" s="121"/>
      <c r="C433" s="201" t="s">
        <v>659</v>
      </c>
      <c r="D433" s="201" t="s">
        <v>209</v>
      </c>
      <c r="E433" s="202" t="s">
        <v>645</v>
      </c>
      <c r="F433" s="203" t="s">
        <v>646</v>
      </c>
      <c r="G433" s="204" t="s">
        <v>143</v>
      </c>
      <c r="H433" s="205">
        <v>88.41</v>
      </c>
      <c r="I433" s="206"/>
      <c r="J433" s="205">
        <f>ROUND(I433*H433,1)</f>
        <v>0</v>
      </c>
      <c r="K433" s="207"/>
      <c r="L433" s="208"/>
      <c r="M433" s="209" t="s">
        <v>1</v>
      </c>
      <c r="N433" s="210" t="s">
        <v>39</v>
      </c>
      <c r="O433" s="59"/>
      <c r="P433" s="165">
        <f>O433*H433</f>
        <v>0</v>
      </c>
      <c r="Q433" s="165">
        <v>1.7999999999999999E-2</v>
      </c>
      <c r="R433" s="165">
        <f>Q433*H433</f>
        <v>1.5913799999999998</v>
      </c>
      <c r="S433" s="165">
        <v>0</v>
      </c>
      <c r="T433" s="166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7" t="s">
        <v>334</v>
      </c>
      <c r="AT433" s="167" t="s">
        <v>209</v>
      </c>
      <c r="AU433" s="167" t="s">
        <v>82</v>
      </c>
      <c r="AY433" s="18" t="s">
        <v>138</v>
      </c>
      <c r="BE433" s="168">
        <f>IF(N433="základní",J433,0)</f>
        <v>0</v>
      </c>
      <c r="BF433" s="168">
        <f>IF(N433="snížená",J433,0)</f>
        <v>0</v>
      </c>
      <c r="BG433" s="168">
        <f>IF(N433="zákl. přenesená",J433,0)</f>
        <v>0</v>
      </c>
      <c r="BH433" s="168">
        <f>IF(N433="sníž. přenesená",J433,0)</f>
        <v>0</v>
      </c>
      <c r="BI433" s="168">
        <f>IF(N433="nulová",J433,0)</f>
        <v>0</v>
      </c>
      <c r="BJ433" s="18" t="s">
        <v>31</v>
      </c>
      <c r="BK433" s="168">
        <f>ROUND(I433*H433,1)</f>
        <v>0</v>
      </c>
      <c r="BL433" s="18" t="s">
        <v>248</v>
      </c>
      <c r="BM433" s="167" t="s">
        <v>660</v>
      </c>
    </row>
    <row r="434" spans="1:65" s="13" customFormat="1">
      <c r="B434" s="169"/>
      <c r="D434" s="170" t="s">
        <v>146</v>
      </c>
      <c r="F434" s="172" t="s">
        <v>661</v>
      </c>
      <c r="H434" s="173">
        <v>88.41</v>
      </c>
      <c r="I434" s="174"/>
      <c r="L434" s="169"/>
      <c r="M434" s="175"/>
      <c r="N434" s="176"/>
      <c r="O434" s="176"/>
      <c r="P434" s="176"/>
      <c r="Q434" s="176"/>
      <c r="R434" s="176"/>
      <c r="S434" s="176"/>
      <c r="T434" s="177"/>
      <c r="AT434" s="171" t="s">
        <v>146</v>
      </c>
      <c r="AU434" s="171" t="s">
        <v>82</v>
      </c>
      <c r="AV434" s="13" t="s">
        <v>82</v>
      </c>
      <c r="AW434" s="13" t="s">
        <v>3</v>
      </c>
      <c r="AX434" s="13" t="s">
        <v>31</v>
      </c>
      <c r="AY434" s="171" t="s">
        <v>138</v>
      </c>
    </row>
    <row r="435" spans="1:65" s="2" customFormat="1" ht="16.5" customHeight="1">
      <c r="A435" s="33"/>
      <c r="B435" s="121"/>
      <c r="C435" s="156" t="s">
        <v>662</v>
      </c>
      <c r="D435" s="156" t="s">
        <v>140</v>
      </c>
      <c r="E435" s="157" t="s">
        <v>663</v>
      </c>
      <c r="F435" s="158" t="s">
        <v>664</v>
      </c>
      <c r="G435" s="159" t="s">
        <v>143</v>
      </c>
      <c r="H435" s="160">
        <v>80.37</v>
      </c>
      <c r="I435" s="161"/>
      <c r="J435" s="160">
        <f>ROUND(I435*H435,1)</f>
        <v>0</v>
      </c>
      <c r="K435" s="162"/>
      <c r="L435" s="34"/>
      <c r="M435" s="163" t="s">
        <v>1</v>
      </c>
      <c r="N435" s="164" t="s">
        <v>39</v>
      </c>
      <c r="O435" s="59"/>
      <c r="P435" s="165">
        <f>O435*H435</f>
        <v>0</v>
      </c>
      <c r="Q435" s="165">
        <v>0</v>
      </c>
      <c r="R435" s="165">
        <f>Q435*H435</f>
        <v>0</v>
      </c>
      <c r="S435" s="165">
        <v>3.5299999999999998E-2</v>
      </c>
      <c r="T435" s="166">
        <f>S435*H435</f>
        <v>2.8370609999999998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7" t="s">
        <v>248</v>
      </c>
      <c r="AT435" s="167" t="s">
        <v>140</v>
      </c>
      <c r="AU435" s="167" t="s">
        <v>82</v>
      </c>
      <c r="AY435" s="18" t="s">
        <v>138</v>
      </c>
      <c r="BE435" s="168">
        <f>IF(N435="základní",J435,0)</f>
        <v>0</v>
      </c>
      <c r="BF435" s="168">
        <f>IF(N435="snížená",J435,0)</f>
        <v>0</v>
      </c>
      <c r="BG435" s="168">
        <f>IF(N435="zákl. přenesená",J435,0)</f>
        <v>0</v>
      </c>
      <c r="BH435" s="168">
        <f>IF(N435="sníž. přenesená",J435,0)</f>
        <v>0</v>
      </c>
      <c r="BI435" s="168">
        <f>IF(N435="nulová",J435,0)</f>
        <v>0</v>
      </c>
      <c r="BJ435" s="18" t="s">
        <v>31</v>
      </c>
      <c r="BK435" s="168">
        <f>ROUND(I435*H435,1)</f>
        <v>0</v>
      </c>
      <c r="BL435" s="18" t="s">
        <v>248</v>
      </c>
      <c r="BM435" s="167" t="s">
        <v>665</v>
      </c>
    </row>
    <row r="436" spans="1:65" s="13" customFormat="1">
      <c r="B436" s="169"/>
      <c r="D436" s="170" t="s">
        <v>146</v>
      </c>
      <c r="E436" s="171" t="s">
        <v>1</v>
      </c>
      <c r="F436" s="172" t="s">
        <v>666</v>
      </c>
      <c r="H436" s="173">
        <v>9.17</v>
      </c>
      <c r="I436" s="174"/>
      <c r="L436" s="169"/>
      <c r="M436" s="175"/>
      <c r="N436" s="176"/>
      <c r="O436" s="176"/>
      <c r="P436" s="176"/>
      <c r="Q436" s="176"/>
      <c r="R436" s="176"/>
      <c r="S436" s="176"/>
      <c r="T436" s="177"/>
      <c r="AT436" s="171" t="s">
        <v>146</v>
      </c>
      <c r="AU436" s="171" t="s">
        <v>82</v>
      </c>
      <c r="AV436" s="13" t="s">
        <v>82</v>
      </c>
      <c r="AW436" s="13" t="s">
        <v>30</v>
      </c>
      <c r="AX436" s="13" t="s">
        <v>74</v>
      </c>
      <c r="AY436" s="171" t="s">
        <v>138</v>
      </c>
    </row>
    <row r="437" spans="1:65" s="13" customFormat="1">
      <c r="B437" s="169"/>
      <c r="D437" s="170" t="s">
        <v>146</v>
      </c>
      <c r="E437" s="171" t="s">
        <v>1</v>
      </c>
      <c r="F437" s="172" t="s">
        <v>667</v>
      </c>
      <c r="H437" s="173">
        <v>37.01</v>
      </c>
      <c r="I437" s="174"/>
      <c r="L437" s="169"/>
      <c r="M437" s="175"/>
      <c r="N437" s="176"/>
      <c r="O437" s="176"/>
      <c r="P437" s="176"/>
      <c r="Q437" s="176"/>
      <c r="R437" s="176"/>
      <c r="S437" s="176"/>
      <c r="T437" s="177"/>
      <c r="AT437" s="171" t="s">
        <v>146</v>
      </c>
      <c r="AU437" s="171" t="s">
        <v>82</v>
      </c>
      <c r="AV437" s="13" t="s">
        <v>82</v>
      </c>
      <c r="AW437" s="13" t="s">
        <v>30</v>
      </c>
      <c r="AX437" s="13" t="s">
        <v>74</v>
      </c>
      <c r="AY437" s="171" t="s">
        <v>138</v>
      </c>
    </row>
    <row r="438" spans="1:65" s="13" customFormat="1">
      <c r="B438" s="169"/>
      <c r="D438" s="170" t="s">
        <v>146</v>
      </c>
      <c r="E438" s="171" t="s">
        <v>1</v>
      </c>
      <c r="F438" s="172" t="s">
        <v>668</v>
      </c>
      <c r="H438" s="173">
        <v>4.34</v>
      </c>
      <c r="I438" s="174"/>
      <c r="L438" s="169"/>
      <c r="M438" s="175"/>
      <c r="N438" s="176"/>
      <c r="O438" s="176"/>
      <c r="P438" s="176"/>
      <c r="Q438" s="176"/>
      <c r="R438" s="176"/>
      <c r="S438" s="176"/>
      <c r="T438" s="177"/>
      <c r="AT438" s="171" t="s">
        <v>146</v>
      </c>
      <c r="AU438" s="171" t="s">
        <v>82</v>
      </c>
      <c r="AV438" s="13" t="s">
        <v>82</v>
      </c>
      <c r="AW438" s="13" t="s">
        <v>30</v>
      </c>
      <c r="AX438" s="13" t="s">
        <v>74</v>
      </c>
      <c r="AY438" s="171" t="s">
        <v>138</v>
      </c>
    </row>
    <row r="439" spans="1:65" s="13" customFormat="1">
      <c r="B439" s="169"/>
      <c r="D439" s="170" t="s">
        <v>146</v>
      </c>
      <c r="E439" s="171" t="s">
        <v>1</v>
      </c>
      <c r="F439" s="172" t="s">
        <v>669</v>
      </c>
      <c r="H439" s="173">
        <v>12.6</v>
      </c>
      <c r="I439" s="174"/>
      <c r="L439" s="169"/>
      <c r="M439" s="175"/>
      <c r="N439" s="176"/>
      <c r="O439" s="176"/>
      <c r="P439" s="176"/>
      <c r="Q439" s="176"/>
      <c r="R439" s="176"/>
      <c r="S439" s="176"/>
      <c r="T439" s="177"/>
      <c r="AT439" s="171" t="s">
        <v>146</v>
      </c>
      <c r="AU439" s="171" t="s">
        <v>82</v>
      </c>
      <c r="AV439" s="13" t="s">
        <v>82</v>
      </c>
      <c r="AW439" s="13" t="s">
        <v>30</v>
      </c>
      <c r="AX439" s="13" t="s">
        <v>74</v>
      </c>
      <c r="AY439" s="171" t="s">
        <v>138</v>
      </c>
    </row>
    <row r="440" spans="1:65" s="13" customFormat="1">
      <c r="B440" s="169"/>
      <c r="D440" s="170" t="s">
        <v>146</v>
      </c>
      <c r="E440" s="171" t="s">
        <v>1</v>
      </c>
      <c r="F440" s="172" t="s">
        <v>670</v>
      </c>
      <c r="H440" s="173">
        <v>17.25</v>
      </c>
      <c r="I440" s="174"/>
      <c r="L440" s="169"/>
      <c r="M440" s="175"/>
      <c r="N440" s="176"/>
      <c r="O440" s="176"/>
      <c r="P440" s="176"/>
      <c r="Q440" s="176"/>
      <c r="R440" s="176"/>
      <c r="S440" s="176"/>
      <c r="T440" s="177"/>
      <c r="AT440" s="171" t="s">
        <v>146</v>
      </c>
      <c r="AU440" s="171" t="s">
        <v>82</v>
      </c>
      <c r="AV440" s="13" t="s">
        <v>82</v>
      </c>
      <c r="AW440" s="13" t="s">
        <v>30</v>
      </c>
      <c r="AX440" s="13" t="s">
        <v>74</v>
      </c>
      <c r="AY440" s="171" t="s">
        <v>138</v>
      </c>
    </row>
    <row r="441" spans="1:65" s="14" customFormat="1">
      <c r="B441" s="178"/>
      <c r="D441" s="170" t="s">
        <v>146</v>
      </c>
      <c r="E441" s="179" t="s">
        <v>1</v>
      </c>
      <c r="F441" s="180" t="s">
        <v>153</v>
      </c>
      <c r="H441" s="181">
        <v>80.37</v>
      </c>
      <c r="I441" s="182"/>
      <c r="L441" s="178"/>
      <c r="M441" s="183"/>
      <c r="N441" s="184"/>
      <c r="O441" s="184"/>
      <c r="P441" s="184"/>
      <c r="Q441" s="184"/>
      <c r="R441" s="184"/>
      <c r="S441" s="184"/>
      <c r="T441" s="185"/>
      <c r="AT441" s="179" t="s">
        <v>146</v>
      </c>
      <c r="AU441" s="179" t="s">
        <v>82</v>
      </c>
      <c r="AV441" s="14" t="s">
        <v>144</v>
      </c>
      <c r="AW441" s="14" t="s">
        <v>30</v>
      </c>
      <c r="AX441" s="14" t="s">
        <v>31</v>
      </c>
      <c r="AY441" s="179" t="s">
        <v>138</v>
      </c>
    </row>
    <row r="442" spans="1:65" s="2" customFormat="1" ht="16.5" customHeight="1">
      <c r="A442" s="33"/>
      <c r="B442" s="121"/>
      <c r="C442" s="156" t="s">
        <v>671</v>
      </c>
      <c r="D442" s="156" t="s">
        <v>140</v>
      </c>
      <c r="E442" s="157" t="s">
        <v>672</v>
      </c>
      <c r="F442" s="158" t="s">
        <v>673</v>
      </c>
      <c r="G442" s="159" t="s">
        <v>314</v>
      </c>
      <c r="H442" s="160">
        <v>76.900000000000006</v>
      </c>
      <c r="I442" s="161"/>
      <c r="J442" s="160">
        <f>ROUND(I442*H442,1)</f>
        <v>0</v>
      </c>
      <c r="K442" s="162"/>
      <c r="L442" s="34"/>
      <c r="M442" s="163" t="s">
        <v>1</v>
      </c>
      <c r="N442" s="164" t="s">
        <v>39</v>
      </c>
      <c r="O442" s="59"/>
      <c r="P442" s="165">
        <f>O442*H442</f>
        <v>0</v>
      </c>
      <c r="Q442" s="165">
        <v>3.0000000000000001E-5</v>
      </c>
      <c r="R442" s="165">
        <f>Q442*H442</f>
        <v>2.307E-3</v>
      </c>
      <c r="S442" s="165">
        <v>0</v>
      </c>
      <c r="T442" s="166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7" t="s">
        <v>248</v>
      </c>
      <c r="AT442" s="167" t="s">
        <v>140</v>
      </c>
      <c r="AU442" s="167" t="s">
        <v>82</v>
      </c>
      <c r="AY442" s="18" t="s">
        <v>138</v>
      </c>
      <c r="BE442" s="168">
        <f>IF(N442="základní",J442,0)</f>
        <v>0</v>
      </c>
      <c r="BF442" s="168">
        <f>IF(N442="snížená",J442,0)</f>
        <v>0</v>
      </c>
      <c r="BG442" s="168">
        <f>IF(N442="zákl. přenesená",J442,0)</f>
        <v>0</v>
      </c>
      <c r="BH442" s="168">
        <f>IF(N442="sníž. přenesená",J442,0)</f>
        <v>0</v>
      </c>
      <c r="BI442" s="168">
        <f>IF(N442="nulová",J442,0)</f>
        <v>0</v>
      </c>
      <c r="BJ442" s="18" t="s">
        <v>31</v>
      </c>
      <c r="BK442" s="168">
        <f>ROUND(I442*H442,1)</f>
        <v>0</v>
      </c>
      <c r="BL442" s="18" t="s">
        <v>248</v>
      </c>
      <c r="BM442" s="167" t="s">
        <v>674</v>
      </c>
    </row>
    <row r="443" spans="1:65" s="13" customFormat="1">
      <c r="B443" s="169"/>
      <c r="D443" s="170" t="s">
        <v>146</v>
      </c>
      <c r="E443" s="171" t="s">
        <v>1</v>
      </c>
      <c r="F443" s="172" t="s">
        <v>675</v>
      </c>
      <c r="H443" s="173">
        <v>76.900000000000006</v>
      </c>
      <c r="I443" s="174"/>
      <c r="L443" s="169"/>
      <c r="M443" s="175"/>
      <c r="N443" s="176"/>
      <c r="O443" s="176"/>
      <c r="P443" s="176"/>
      <c r="Q443" s="176"/>
      <c r="R443" s="176"/>
      <c r="S443" s="176"/>
      <c r="T443" s="177"/>
      <c r="AT443" s="171" t="s">
        <v>146</v>
      </c>
      <c r="AU443" s="171" t="s">
        <v>82</v>
      </c>
      <c r="AV443" s="13" t="s">
        <v>82</v>
      </c>
      <c r="AW443" s="13" t="s">
        <v>30</v>
      </c>
      <c r="AX443" s="13" t="s">
        <v>31</v>
      </c>
      <c r="AY443" s="171" t="s">
        <v>138</v>
      </c>
    </row>
    <row r="444" spans="1:65" s="2" customFormat="1" ht="16.5" customHeight="1">
      <c r="A444" s="33"/>
      <c r="B444" s="121"/>
      <c r="C444" s="156" t="s">
        <v>676</v>
      </c>
      <c r="D444" s="156" t="s">
        <v>140</v>
      </c>
      <c r="E444" s="157" t="s">
        <v>677</v>
      </c>
      <c r="F444" s="158" t="s">
        <v>678</v>
      </c>
      <c r="G444" s="159" t="s">
        <v>314</v>
      </c>
      <c r="H444" s="160">
        <v>256.33</v>
      </c>
      <c r="I444" s="161"/>
      <c r="J444" s="160">
        <f>ROUND(I444*H444,1)</f>
        <v>0</v>
      </c>
      <c r="K444" s="162"/>
      <c r="L444" s="34"/>
      <c r="M444" s="163" t="s">
        <v>1</v>
      </c>
      <c r="N444" s="164" t="s">
        <v>39</v>
      </c>
      <c r="O444" s="59"/>
      <c r="P444" s="165">
        <f>O444*H444</f>
        <v>0</v>
      </c>
      <c r="Q444" s="165">
        <v>0</v>
      </c>
      <c r="R444" s="165">
        <f>Q444*H444</f>
        <v>0</v>
      </c>
      <c r="S444" s="165">
        <v>0</v>
      </c>
      <c r="T444" s="166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7" t="s">
        <v>248</v>
      </c>
      <c r="AT444" s="167" t="s">
        <v>140</v>
      </c>
      <c r="AU444" s="167" t="s">
        <v>82</v>
      </c>
      <c r="AY444" s="18" t="s">
        <v>138</v>
      </c>
      <c r="BE444" s="168">
        <f>IF(N444="základní",J444,0)</f>
        <v>0</v>
      </c>
      <c r="BF444" s="168">
        <f>IF(N444="snížená",J444,0)</f>
        <v>0</v>
      </c>
      <c r="BG444" s="168">
        <f>IF(N444="zákl. přenesená",J444,0)</f>
        <v>0</v>
      </c>
      <c r="BH444" s="168">
        <f>IF(N444="sníž. přenesená",J444,0)</f>
        <v>0</v>
      </c>
      <c r="BI444" s="168">
        <f>IF(N444="nulová",J444,0)</f>
        <v>0</v>
      </c>
      <c r="BJ444" s="18" t="s">
        <v>31</v>
      </c>
      <c r="BK444" s="168">
        <f>ROUND(I444*H444,1)</f>
        <v>0</v>
      </c>
      <c r="BL444" s="18" t="s">
        <v>248</v>
      </c>
      <c r="BM444" s="167" t="s">
        <v>679</v>
      </c>
    </row>
    <row r="445" spans="1:65" s="13" customFormat="1">
      <c r="B445" s="169"/>
      <c r="D445" s="170" t="s">
        <v>146</v>
      </c>
      <c r="E445" s="171" t="s">
        <v>1</v>
      </c>
      <c r="F445" s="172" t="s">
        <v>680</v>
      </c>
      <c r="H445" s="173">
        <v>256.33</v>
      </c>
      <c r="I445" s="174"/>
      <c r="L445" s="169"/>
      <c r="M445" s="175"/>
      <c r="N445" s="176"/>
      <c r="O445" s="176"/>
      <c r="P445" s="176"/>
      <c r="Q445" s="176"/>
      <c r="R445" s="176"/>
      <c r="S445" s="176"/>
      <c r="T445" s="177"/>
      <c r="AT445" s="171" t="s">
        <v>146</v>
      </c>
      <c r="AU445" s="171" t="s">
        <v>82</v>
      </c>
      <c r="AV445" s="13" t="s">
        <v>82</v>
      </c>
      <c r="AW445" s="13" t="s">
        <v>30</v>
      </c>
      <c r="AX445" s="13" t="s">
        <v>31</v>
      </c>
      <c r="AY445" s="171" t="s">
        <v>138</v>
      </c>
    </row>
    <row r="446" spans="1:65" s="2" customFormat="1" ht="24.2" customHeight="1">
      <c r="A446" s="33"/>
      <c r="B446" s="121"/>
      <c r="C446" s="156" t="s">
        <v>681</v>
      </c>
      <c r="D446" s="156" t="s">
        <v>140</v>
      </c>
      <c r="E446" s="157" t="s">
        <v>682</v>
      </c>
      <c r="F446" s="158" t="s">
        <v>683</v>
      </c>
      <c r="G446" s="159" t="s">
        <v>486</v>
      </c>
      <c r="H446" s="161"/>
      <c r="I446" s="161"/>
      <c r="J446" s="160">
        <f>ROUND(I446*H446,1)</f>
        <v>0</v>
      </c>
      <c r="K446" s="162"/>
      <c r="L446" s="34"/>
      <c r="M446" s="163" t="s">
        <v>1</v>
      </c>
      <c r="N446" s="164" t="s">
        <v>39</v>
      </c>
      <c r="O446" s="59"/>
      <c r="P446" s="165">
        <f>O446*H446</f>
        <v>0</v>
      </c>
      <c r="Q446" s="165">
        <v>0</v>
      </c>
      <c r="R446" s="165">
        <f>Q446*H446</f>
        <v>0</v>
      </c>
      <c r="S446" s="165">
        <v>0</v>
      </c>
      <c r="T446" s="166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7" t="s">
        <v>248</v>
      </c>
      <c r="AT446" s="167" t="s">
        <v>140</v>
      </c>
      <c r="AU446" s="167" t="s">
        <v>82</v>
      </c>
      <c r="AY446" s="18" t="s">
        <v>138</v>
      </c>
      <c r="BE446" s="168">
        <f>IF(N446="základní",J446,0)</f>
        <v>0</v>
      </c>
      <c r="BF446" s="168">
        <f>IF(N446="snížená",J446,0)</f>
        <v>0</v>
      </c>
      <c r="BG446" s="168">
        <f>IF(N446="zákl. přenesená",J446,0)</f>
        <v>0</v>
      </c>
      <c r="BH446" s="168">
        <f>IF(N446="sníž. přenesená",J446,0)</f>
        <v>0</v>
      </c>
      <c r="BI446" s="168">
        <f>IF(N446="nulová",J446,0)</f>
        <v>0</v>
      </c>
      <c r="BJ446" s="18" t="s">
        <v>31</v>
      </c>
      <c r="BK446" s="168">
        <f>ROUND(I446*H446,1)</f>
        <v>0</v>
      </c>
      <c r="BL446" s="18" t="s">
        <v>248</v>
      </c>
      <c r="BM446" s="167" t="s">
        <v>684</v>
      </c>
    </row>
    <row r="447" spans="1:65" s="12" customFormat="1" ht="22.9" customHeight="1">
      <c r="B447" s="143"/>
      <c r="D447" s="144" t="s">
        <v>73</v>
      </c>
      <c r="E447" s="154" t="s">
        <v>685</v>
      </c>
      <c r="F447" s="154" t="s">
        <v>686</v>
      </c>
      <c r="I447" s="146"/>
      <c r="J447" s="155">
        <f>BK447</f>
        <v>0</v>
      </c>
      <c r="L447" s="143"/>
      <c r="M447" s="148"/>
      <c r="N447" s="149"/>
      <c r="O447" s="149"/>
      <c r="P447" s="150">
        <f>SUM(P448:P449)</f>
        <v>0</v>
      </c>
      <c r="Q447" s="149"/>
      <c r="R447" s="150">
        <f>SUM(R448:R449)</f>
        <v>0</v>
      </c>
      <c r="S447" s="149"/>
      <c r="T447" s="151">
        <f>SUM(T448:T449)</f>
        <v>0</v>
      </c>
      <c r="AR447" s="144" t="s">
        <v>82</v>
      </c>
      <c r="AT447" s="152" t="s">
        <v>73</v>
      </c>
      <c r="AU447" s="152" t="s">
        <v>31</v>
      </c>
      <c r="AY447" s="144" t="s">
        <v>138</v>
      </c>
      <c r="BK447" s="153">
        <f>SUM(BK448:BK449)</f>
        <v>0</v>
      </c>
    </row>
    <row r="448" spans="1:65" s="2" customFormat="1" ht="24.2" customHeight="1">
      <c r="A448" s="33"/>
      <c r="B448" s="121"/>
      <c r="C448" s="156" t="s">
        <v>687</v>
      </c>
      <c r="D448" s="156" t="s">
        <v>140</v>
      </c>
      <c r="E448" s="157" t="s">
        <v>688</v>
      </c>
      <c r="F448" s="158" t="s">
        <v>689</v>
      </c>
      <c r="G448" s="159" t="s">
        <v>143</v>
      </c>
      <c r="H448" s="160">
        <v>16</v>
      </c>
      <c r="I448" s="161"/>
      <c r="J448" s="160">
        <f>ROUND(I448*H448,1)</f>
        <v>0</v>
      </c>
      <c r="K448" s="162"/>
      <c r="L448" s="34"/>
      <c r="M448" s="163" t="s">
        <v>1</v>
      </c>
      <c r="N448" s="164" t="s">
        <v>39</v>
      </c>
      <c r="O448" s="59"/>
      <c r="P448" s="165">
        <f>O448*H448</f>
        <v>0</v>
      </c>
      <c r="Q448" s="165">
        <v>0</v>
      </c>
      <c r="R448" s="165">
        <f>Q448*H448</f>
        <v>0</v>
      </c>
      <c r="S448" s="165">
        <v>0</v>
      </c>
      <c r="T448" s="166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7" t="s">
        <v>248</v>
      </c>
      <c r="AT448" s="167" t="s">
        <v>140</v>
      </c>
      <c r="AU448" s="167" t="s">
        <v>82</v>
      </c>
      <c r="AY448" s="18" t="s">
        <v>138</v>
      </c>
      <c r="BE448" s="168">
        <f>IF(N448="základní",J448,0)</f>
        <v>0</v>
      </c>
      <c r="BF448" s="168">
        <f>IF(N448="snížená",J448,0)</f>
        <v>0</v>
      </c>
      <c r="BG448" s="168">
        <f>IF(N448="zákl. přenesená",J448,0)</f>
        <v>0</v>
      </c>
      <c r="BH448" s="168">
        <f>IF(N448="sníž. přenesená",J448,0)</f>
        <v>0</v>
      </c>
      <c r="BI448" s="168">
        <f>IF(N448="nulová",J448,0)</f>
        <v>0</v>
      </c>
      <c r="BJ448" s="18" t="s">
        <v>31</v>
      </c>
      <c r="BK448" s="168">
        <f>ROUND(I448*H448,1)</f>
        <v>0</v>
      </c>
      <c r="BL448" s="18" t="s">
        <v>248</v>
      </c>
      <c r="BM448" s="167" t="s">
        <v>690</v>
      </c>
    </row>
    <row r="449" spans="1:65" s="13" customFormat="1">
      <c r="B449" s="169"/>
      <c r="D449" s="170" t="s">
        <v>146</v>
      </c>
      <c r="E449" s="171" t="s">
        <v>1</v>
      </c>
      <c r="F449" s="172" t="s">
        <v>691</v>
      </c>
      <c r="H449" s="173">
        <v>16</v>
      </c>
      <c r="I449" s="174"/>
      <c r="L449" s="169"/>
      <c r="M449" s="175"/>
      <c r="N449" s="176"/>
      <c r="O449" s="176"/>
      <c r="P449" s="176"/>
      <c r="Q449" s="176"/>
      <c r="R449" s="176"/>
      <c r="S449" s="176"/>
      <c r="T449" s="177"/>
      <c r="AT449" s="171" t="s">
        <v>146</v>
      </c>
      <c r="AU449" s="171" t="s">
        <v>82</v>
      </c>
      <c r="AV449" s="13" t="s">
        <v>82</v>
      </c>
      <c r="AW449" s="13" t="s">
        <v>30</v>
      </c>
      <c r="AX449" s="13" t="s">
        <v>31</v>
      </c>
      <c r="AY449" s="171" t="s">
        <v>138</v>
      </c>
    </row>
    <row r="450" spans="1:65" s="12" customFormat="1" ht="22.9" customHeight="1">
      <c r="B450" s="143"/>
      <c r="D450" s="144" t="s">
        <v>73</v>
      </c>
      <c r="E450" s="154" t="s">
        <v>692</v>
      </c>
      <c r="F450" s="154" t="s">
        <v>693</v>
      </c>
      <c r="I450" s="146"/>
      <c r="J450" s="155">
        <f>BK450</f>
        <v>0</v>
      </c>
      <c r="L450" s="143"/>
      <c r="M450" s="148"/>
      <c r="N450" s="149"/>
      <c r="O450" s="149"/>
      <c r="P450" s="150">
        <f>SUM(P451:P459)</f>
        <v>0</v>
      </c>
      <c r="Q450" s="149"/>
      <c r="R450" s="150">
        <f>SUM(R451:R459)</f>
        <v>3.8439999999999995E-2</v>
      </c>
      <c r="S450" s="149"/>
      <c r="T450" s="151">
        <f>SUM(T451:T459)</f>
        <v>0</v>
      </c>
      <c r="AR450" s="144" t="s">
        <v>82</v>
      </c>
      <c r="AT450" s="152" t="s">
        <v>73</v>
      </c>
      <c r="AU450" s="152" t="s">
        <v>31</v>
      </c>
      <c r="AY450" s="144" t="s">
        <v>138</v>
      </c>
      <c r="BK450" s="153">
        <f>SUM(BK451:BK459)</f>
        <v>0</v>
      </c>
    </row>
    <row r="451" spans="1:65" s="2" customFormat="1" ht="16.5" customHeight="1">
      <c r="A451" s="33"/>
      <c r="B451" s="121"/>
      <c r="C451" s="156" t="s">
        <v>694</v>
      </c>
      <c r="D451" s="156" t="s">
        <v>140</v>
      </c>
      <c r="E451" s="157" t="s">
        <v>695</v>
      </c>
      <c r="F451" s="158" t="s">
        <v>696</v>
      </c>
      <c r="G451" s="159" t="s">
        <v>143</v>
      </c>
      <c r="H451" s="160">
        <v>1.95</v>
      </c>
      <c r="I451" s="161"/>
      <c r="J451" s="160">
        <f>ROUND(I451*H451,1)</f>
        <v>0</v>
      </c>
      <c r="K451" s="162"/>
      <c r="L451" s="34"/>
      <c r="M451" s="163" t="s">
        <v>1</v>
      </c>
      <c r="N451" s="164" t="s">
        <v>39</v>
      </c>
      <c r="O451" s="59"/>
      <c r="P451" s="165">
        <f>O451*H451</f>
        <v>0</v>
      </c>
      <c r="Q451" s="165">
        <v>2.9999999999999997E-4</v>
      </c>
      <c r="R451" s="165">
        <f>Q451*H451</f>
        <v>5.8499999999999991E-4</v>
      </c>
      <c r="S451" s="165">
        <v>0</v>
      </c>
      <c r="T451" s="166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7" t="s">
        <v>248</v>
      </c>
      <c r="AT451" s="167" t="s">
        <v>140</v>
      </c>
      <c r="AU451" s="167" t="s">
        <v>82</v>
      </c>
      <c r="AY451" s="18" t="s">
        <v>138</v>
      </c>
      <c r="BE451" s="168">
        <f>IF(N451="základní",J451,0)</f>
        <v>0</v>
      </c>
      <c r="BF451" s="168">
        <f>IF(N451="snížená",J451,0)</f>
        <v>0</v>
      </c>
      <c r="BG451" s="168">
        <f>IF(N451="zákl. přenesená",J451,0)</f>
        <v>0</v>
      </c>
      <c r="BH451" s="168">
        <f>IF(N451="sníž. přenesená",J451,0)</f>
        <v>0</v>
      </c>
      <c r="BI451" s="168">
        <f>IF(N451="nulová",J451,0)</f>
        <v>0</v>
      </c>
      <c r="BJ451" s="18" t="s">
        <v>31</v>
      </c>
      <c r="BK451" s="168">
        <f>ROUND(I451*H451,1)</f>
        <v>0</v>
      </c>
      <c r="BL451" s="18" t="s">
        <v>248</v>
      </c>
      <c r="BM451" s="167" t="s">
        <v>697</v>
      </c>
    </row>
    <row r="452" spans="1:65" s="13" customFormat="1">
      <c r="B452" s="169"/>
      <c r="D452" s="170" t="s">
        <v>146</v>
      </c>
      <c r="E452" s="171" t="s">
        <v>1</v>
      </c>
      <c r="F452" s="172" t="s">
        <v>698</v>
      </c>
      <c r="H452" s="173">
        <v>1.95</v>
      </c>
      <c r="I452" s="174"/>
      <c r="L452" s="169"/>
      <c r="M452" s="175"/>
      <c r="N452" s="176"/>
      <c r="O452" s="176"/>
      <c r="P452" s="176"/>
      <c r="Q452" s="176"/>
      <c r="R452" s="176"/>
      <c r="S452" s="176"/>
      <c r="T452" s="177"/>
      <c r="AT452" s="171" t="s">
        <v>146</v>
      </c>
      <c r="AU452" s="171" t="s">
        <v>82</v>
      </c>
      <c r="AV452" s="13" t="s">
        <v>82</v>
      </c>
      <c r="AW452" s="13" t="s">
        <v>30</v>
      </c>
      <c r="AX452" s="13" t="s">
        <v>31</v>
      </c>
      <c r="AY452" s="171" t="s">
        <v>138</v>
      </c>
    </row>
    <row r="453" spans="1:65" s="2" customFormat="1" ht="33" customHeight="1">
      <c r="A453" s="33"/>
      <c r="B453" s="121"/>
      <c r="C453" s="156" t="s">
        <v>699</v>
      </c>
      <c r="D453" s="156" t="s">
        <v>140</v>
      </c>
      <c r="E453" s="157" t="s">
        <v>700</v>
      </c>
      <c r="F453" s="158" t="s">
        <v>701</v>
      </c>
      <c r="G453" s="159" t="s">
        <v>143</v>
      </c>
      <c r="H453" s="160">
        <v>1.95</v>
      </c>
      <c r="I453" s="161"/>
      <c r="J453" s="160">
        <f>ROUND(I453*H453,1)</f>
        <v>0</v>
      </c>
      <c r="K453" s="162"/>
      <c r="L453" s="34"/>
      <c r="M453" s="163" t="s">
        <v>1</v>
      </c>
      <c r="N453" s="164" t="s">
        <v>39</v>
      </c>
      <c r="O453" s="59"/>
      <c r="P453" s="165">
        <f>O453*H453</f>
        <v>0</v>
      </c>
      <c r="Q453" s="165">
        <v>6.0000000000000001E-3</v>
      </c>
      <c r="R453" s="165">
        <f>Q453*H453</f>
        <v>1.17E-2</v>
      </c>
      <c r="S453" s="165">
        <v>0</v>
      </c>
      <c r="T453" s="166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7" t="s">
        <v>248</v>
      </c>
      <c r="AT453" s="167" t="s">
        <v>140</v>
      </c>
      <c r="AU453" s="167" t="s">
        <v>82</v>
      </c>
      <c r="AY453" s="18" t="s">
        <v>138</v>
      </c>
      <c r="BE453" s="168">
        <f>IF(N453="základní",J453,0)</f>
        <v>0</v>
      </c>
      <c r="BF453" s="168">
        <f>IF(N453="snížená",J453,0)</f>
        <v>0</v>
      </c>
      <c r="BG453" s="168">
        <f>IF(N453="zákl. přenesená",J453,0)</f>
        <v>0</v>
      </c>
      <c r="BH453" s="168">
        <f>IF(N453="sníž. přenesená",J453,0)</f>
        <v>0</v>
      </c>
      <c r="BI453" s="168">
        <f>IF(N453="nulová",J453,0)</f>
        <v>0</v>
      </c>
      <c r="BJ453" s="18" t="s">
        <v>31</v>
      </c>
      <c r="BK453" s="168">
        <f>ROUND(I453*H453,1)</f>
        <v>0</v>
      </c>
      <c r="BL453" s="18" t="s">
        <v>248</v>
      </c>
      <c r="BM453" s="167" t="s">
        <v>702</v>
      </c>
    </row>
    <row r="454" spans="1:65" s="2" customFormat="1" ht="16.5" customHeight="1">
      <c r="A454" s="33"/>
      <c r="B454" s="121"/>
      <c r="C454" s="201" t="s">
        <v>703</v>
      </c>
      <c r="D454" s="201" t="s">
        <v>209</v>
      </c>
      <c r="E454" s="202" t="s">
        <v>704</v>
      </c>
      <c r="F454" s="203" t="s">
        <v>705</v>
      </c>
      <c r="G454" s="204" t="s">
        <v>143</v>
      </c>
      <c r="H454" s="205">
        <v>2.15</v>
      </c>
      <c r="I454" s="206"/>
      <c r="J454" s="205">
        <f>ROUND(I454*H454,1)</f>
        <v>0</v>
      </c>
      <c r="K454" s="207"/>
      <c r="L454" s="208"/>
      <c r="M454" s="209" t="s">
        <v>1</v>
      </c>
      <c r="N454" s="210" t="s">
        <v>39</v>
      </c>
      <c r="O454" s="59"/>
      <c r="P454" s="165">
        <f>O454*H454</f>
        <v>0</v>
      </c>
      <c r="Q454" s="165">
        <v>1.18E-2</v>
      </c>
      <c r="R454" s="165">
        <f>Q454*H454</f>
        <v>2.5369999999999997E-2</v>
      </c>
      <c r="S454" s="165">
        <v>0</v>
      </c>
      <c r="T454" s="166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7" t="s">
        <v>334</v>
      </c>
      <c r="AT454" s="167" t="s">
        <v>209</v>
      </c>
      <c r="AU454" s="167" t="s">
        <v>82</v>
      </c>
      <c r="AY454" s="18" t="s">
        <v>138</v>
      </c>
      <c r="BE454" s="168">
        <f>IF(N454="základní",J454,0)</f>
        <v>0</v>
      </c>
      <c r="BF454" s="168">
        <f>IF(N454="snížená",J454,0)</f>
        <v>0</v>
      </c>
      <c r="BG454" s="168">
        <f>IF(N454="zákl. přenesená",J454,0)</f>
        <v>0</v>
      </c>
      <c r="BH454" s="168">
        <f>IF(N454="sníž. přenesená",J454,0)</f>
        <v>0</v>
      </c>
      <c r="BI454" s="168">
        <f>IF(N454="nulová",J454,0)</f>
        <v>0</v>
      </c>
      <c r="BJ454" s="18" t="s">
        <v>31</v>
      </c>
      <c r="BK454" s="168">
        <f>ROUND(I454*H454,1)</f>
        <v>0</v>
      </c>
      <c r="BL454" s="18" t="s">
        <v>248</v>
      </c>
      <c r="BM454" s="167" t="s">
        <v>706</v>
      </c>
    </row>
    <row r="455" spans="1:65" s="13" customFormat="1">
      <c r="B455" s="169"/>
      <c r="D455" s="170" t="s">
        <v>146</v>
      </c>
      <c r="F455" s="172" t="s">
        <v>707</v>
      </c>
      <c r="H455" s="173">
        <v>2.15</v>
      </c>
      <c r="I455" s="174"/>
      <c r="L455" s="169"/>
      <c r="M455" s="175"/>
      <c r="N455" s="176"/>
      <c r="O455" s="176"/>
      <c r="P455" s="176"/>
      <c r="Q455" s="176"/>
      <c r="R455" s="176"/>
      <c r="S455" s="176"/>
      <c r="T455" s="177"/>
      <c r="AT455" s="171" t="s">
        <v>146</v>
      </c>
      <c r="AU455" s="171" t="s">
        <v>82</v>
      </c>
      <c r="AV455" s="13" t="s">
        <v>82</v>
      </c>
      <c r="AW455" s="13" t="s">
        <v>3</v>
      </c>
      <c r="AX455" s="13" t="s">
        <v>31</v>
      </c>
      <c r="AY455" s="171" t="s">
        <v>138</v>
      </c>
    </row>
    <row r="456" spans="1:65" s="2" customFormat="1" ht="21.75" customHeight="1">
      <c r="A456" s="33"/>
      <c r="B456" s="121"/>
      <c r="C456" s="156" t="s">
        <v>708</v>
      </c>
      <c r="D456" s="156" t="s">
        <v>140</v>
      </c>
      <c r="E456" s="157" t="s">
        <v>709</v>
      </c>
      <c r="F456" s="158" t="s">
        <v>710</v>
      </c>
      <c r="G456" s="159" t="s">
        <v>314</v>
      </c>
      <c r="H456" s="160">
        <v>1.3</v>
      </c>
      <c r="I456" s="161"/>
      <c r="J456" s="160">
        <f>ROUND(I456*H456,1)</f>
        <v>0</v>
      </c>
      <c r="K456" s="162"/>
      <c r="L456" s="34"/>
      <c r="M456" s="163" t="s">
        <v>1</v>
      </c>
      <c r="N456" s="164" t="s">
        <v>39</v>
      </c>
      <c r="O456" s="59"/>
      <c r="P456" s="165">
        <f>O456*H456</f>
        <v>0</v>
      </c>
      <c r="Q456" s="165">
        <v>5.0000000000000001E-4</v>
      </c>
      <c r="R456" s="165">
        <f>Q456*H456</f>
        <v>6.5000000000000008E-4</v>
      </c>
      <c r="S456" s="165">
        <v>0</v>
      </c>
      <c r="T456" s="166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7" t="s">
        <v>248</v>
      </c>
      <c r="AT456" s="167" t="s">
        <v>140</v>
      </c>
      <c r="AU456" s="167" t="s">
        <v>82</v>
      </c>
      <c r="AY456" s="18" t="s">
        <v>138</v>
      </c>
      <c r="BE456" s="168">
        <f>IF(N456="základní",J456,0)</f>
        <v>0</v>
      </c>
      <c r="BF456" s="168">
        <f>IF(N456="snížená",J456,0)</f>
        <v>0</v>
      </c>
      <c r="BG456" s="168">
        <f>IF(N456="zákl. přenesená",J456,0)</f>
        <v>0</v>
      </c>
      <c r="BH456" s="168">
        <f>IF(N456="sníž. přenesená",J456,0)</f>
        <v>0</v>
      </c>
      <c r="BI456" s="168">
        <f>IF(N456="nulová",J456,0)</f>
        <v>0</v>
      </c>
      <c r="BJ456" s="18" t="s">
        <v>31</v>
      </c>
      <c r="BK456" s="168">
        <f>ROUND(I456*H456,1)</f>
        <v>0</v>
      </c>
      <c r="BL456" s="18" t="s">
        <v>248</v>
      </c>
      <c r="BM456" s="167" t="s">
        <v>711</v>
      </c>
    </row>
    <row r="457" spans="1:65" s="2" customFormat="1" ht="16.5" customHeight="1">
      <c r="A457" s="33"/>
      <c r="B457" s="121"/>
      <c r="C457" s="156" t="s">
        <v>712</v>
      </c>
      <c r="D457" s="156" t="s">
        <v>140</v>
      </c>
      <c r="E457" s="157" t="s">
        <v>713</v>
      </c>
      <c r="F457" s="158" t="s">
        <v>714</v>
      </c>
      <c r="G457" s="159" t="s">
        <v>314</v>
      </c>
      <c r="H457" s="160">
        <v>4.5</v>
      </c>
      <c r="I457" s="161"/>
      <c r="J457" s="160">
        <f>ROUND(I457*H457,1)</f>
        <v>0</v>
      </c>
      <c r="K457" s="162"/>
      <c r="L457" s="34"/>
      <c r="M457" s="163" t="s">
        <v>1</v>
      </c>
      <c r="N457" s="164" t="s">
        <v>39</v>
      </c>
      <c r="O457" s="59"/>
      <c r="P457" s="165">
        <f>O457*H457</f>
        <v>0</v>
      </c>
      <c r="Q457" s="165">
        <v>3.0000000000000001E-5</v>
      </c>
      <c r="R457" s="165">
        <f>Q457*H457</f>
        <v>1.35E-4</v>
      </c>
      <c r="S457" s="165">
        <v>0</v>
      </c>
      <c r="T457" s="166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7" t="s">
        <v>248</v>
      </c>
      <c r="AT457" s="167" t="s">
        <v>140</v>
      </c>
      <c r="AU457" s="167" t="s">
        <v>82</v>
      </c>
      <c r="AY457" s="18" t="s">
        <v>138</v>
      </c>
      <c r="BE457" s="168">
        <f>IF(N457="základní",J457,0)</f>
        <v>0</v>
      </c>
      <c r="BF457" s="168">
        <f>IF(N457="snížená",J457,0)</f>
        <v>0</v>
      </c>
      <c r="BG457" s="168">
        <f>IF(N457="zákl. přenesená",J457,0)</f>
        <v>0</v>
      </c>
      <c r="BH457" s="168">
        <f>IF(N457="sníž. přenesená",J457,0)</f>
        <v>0</v>
      </c>
      <c r="BI457" s="168">
        <f>IF(N457="nulová",J457,0)</f>
        <v>0</v>
      </c>
      <c r="BJ457" s="18" t="s">
        <v>31</v>
      </c>
      <c r="BK457" s="168">
        <f>ROUND(I457*H457,1)</f>
        <v>0</v>
      </c>
      <c r="BL457" s="18" t="s">
        <v>248</v>
      </c>
      <c r="BM457" s="167" t="s">
        <v>715</v>
      </c>
    </row>
    <row r="458" spans="1:65" s="2" customFormat="1" ht="21.75" customHeight="1">
      <c r="A458" s="33"/>
      <c r="B458" s="121"/>
      <c r="C458" s="156" t="s">
        <v>716</v>
      </c>
      <c r="D458" s="156" t="s">
        <v>140</v>
      </c>
      <c r="E458" s="157" t="s">
        <v>717</v>
      </c>
      <c r="F458" s="158" t="s">
        <v>718</v>
      </c>
      <c r="G458" s="159" t="s">
        <v>236</v>
      </c>
      <c r="H458" s="160">
        <v>2</v>
      </c>
      <c r="I458" s="161"/>
      <c r="J458" s="160">
        <f>ROUND(I458*H458,1)</f>
        <v>0</v>
      </c>
      <c r="K458" s="162"/>
      <c r="L458" s="34"/>
      <c r="M458" s="163" t="s">
        <v>1</v>
      </c>
      <c r="N458" s="164" t="s">
        <v>39</v>
      </c>
      <c r="O458" s="59"/>
      <c r="P458" s="165">
        <f>O458*H458</f>
        <v>0</v>
      </c>
      <c r="Q458" s="165">
        <v>0</v>
      </c>
      <c r="R458" s="165">
        <f>Q458*H458</f>
        <v>0</v>
      </c>
      <c r="S458" s="165">
        <v>0</v>
      </c>
      <c r="T458" s="16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7" t="s">
        <v>248</v>
      </c>
      <c r="AT458" s="167" t="s">
        <v>140</v>
      </c>
      <c r="AU458" s="167" t="s">
        <v>82</v>
      </c>
      <c r="AY458" s="18" t="s">
        <v>138</v>
      </c>
      <c r="BE458" s="168">
        <f>IF(N458="základní",J458,0)</f>
        <v>0</v>
      </c>
      <c r="BF458" s="168">
        <f>IF(N458="snížená",J458,0)</f>
        <v>0</v>
      </c>
      <c r="BG458" s="168">
        <f>IF(N458="zákl. přenesená",J458,0)</f>
        <v>0</v>
      </c>
      <c r="BH458" s="168">
        <f>IF(N458="sníž. přenesená",J458,0)</f>
        <v>0</v>
      </c>
      <c r="BI458" s="168">
        <f>IF(N458="nulová",J458,0)</f>
        <v>0</v>
      </c>
      <c r="BJ458" s="18" t="s">
        <v>31</v>
      </c>
      <c r="BK458" s="168">
        <f>ROUND(I458*H458,1)</f>
        <v>0</v>
      </c>
      <c r="BL458" s="18" t="s">
        <v>248</v>
      </c>
      <c r="BM458" s="167" t="s">
        <v>719</v>
      </c>
    </row>
    <row r="459" spans="1:65" s="2" customFormat="1" ht="24.2" customHeight="1">
      <c r="A459" s="33"/>
      <c r="B459" s="121"/>
      <c r="C459" s="156" t="s">
        <v>720</v>
      </c>
      <c r="D459" s="156" t="s">
        <v>140</v>
      </c>
      <c r="E459" s="157" t="s">
        <v>721</v>
      </c>
      <c r="F459" s="158" t="s">
        <v>722</v>
      </c>
      <c r="G459" s="159" t="s">
        <v>486</v>
      </c>
      <c r="H459" s="161"/>
      <c r="I459" s="161"/>
      <c r="J459" s="160">
        <f>ROUND(I459*H459,1)</f>
        <v>0</v>
      </c>
      <c r="K459" s="162"/>
      <c r="L459" s="34"/>
      <c r="M459" s="163" t="s">
        <v>1</v>
      </c>
      <c r="N459" s="164" t="s">
        <v>39</v>
      </c>
      <c r="O459" s="59"/>
      <c r="P459" s="165">
        <f>O459*H459</f>
        <v>0</v>
      </c>
      <c r="Q459" s="165">
        <v>0</v>
      </c>
      <c r="R459" s="165">
        <f>Q459*H459</f>
        <v>0</v>
      </c>
      <c r="S459" s="165">
        <v>0</v>
      </c>
      <c r="T459" s="166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7" t="s">
        <v>248</v>
      </c>
      <c r="AT459" s="167" t="s">
        <v>140</v>
      </c>
      <c r="AU459" s="167" t="s">
        <v>82</v>
      </c>
      <c r="AY459" s="18" t="s">
        <v>138</v>
      </c>
      <c r="BE459" s="168">
        <f>IF(N459="základní",J459,0)</f>
        <v>0</v>
      </c>
      <c r="BF459" s="168">
        <f>IF(N459="snížená",J459,0)</f>
        <v>0</v>
      </c>
      <c r="BG459" s="168">
        <f>IF(N459="zákl. přenesená",J459,0)</f>
        <v>0</v>
      </c>
      <c r="BH459" s="168">
        <f>IF(N459="sníž. přenesená",J459,0)</f>
        <v>0</v>
      </c>
      <c r="BI459" s="168">
        <f>IF(N459="nulová",J459,0)</f>
        <v>0</v>
      </c>
      <c r="BJ459" s="18" t="s">
        <v>31</v>
      </c>
      <c r="BK459" s="168">
        <f>ROUND(I459*H459,1)</f>
        <v>0</v>
      </c>
      <c r="BL459" s="18" t="s">
        <v>248</v>
      </c>
      <c r="BM459" s="167" t="s">
        <v>723</v>
      </c>
    </row>
    <row r="460" spans="1:65" s="12" customFormat="1" ht="22.9" customHeight="1">
      <c r="B460" s="143"/>
      <c r="D460" s="144" t="s">
        <v>73</v>
      </c>
      <c r="E460" s="154" t="s">
        <v>724</v>
      </c>
      <c r="F460" s="154" t="s">
        <v>725</v>
      </c>
      <c r="I460" s="146"/>
      <c r="J460" s="155">
        <f>BK460</f>
        <v>0</v>
      </c>
      <c r="L460" s="143"/>
      <c r="M460" s="148"/>
      <c r="N460" s="149"/>
      <c r="O460" s="149"/>
      <c r="P460" s="150">
        <f>SUM(P461:P463)</f>
        <v>0</v>
      </c>
      <c r="Q460" s="149"/>
      <c r="R460" s="150">
        <f>SUM(R461:R463)</f>
        <v>8.8533600000000004E-2</v>
      </c>
      <c r="S460" s="149"/>
      <c r="T460" s="151">
        <f>SUM(T461:T463)</f>
        <v>0</v>
      </c>
      <c r="AR460" s="144" t="s">
        <v>82</v>
      </c>
      <c r="AT460" s="152" t="s">
        <v>73</v>
      </c>
      <c r="AU460" s="152" t="s">
        <v>31</v>
      </c>
      <c r="AY460" s="144" t="s">
        <v>138</v>
      </c>
      <c r="BK460" s="153">
        <f>SUM(BK461:BK463)</f>
        <v>0</v>
      </c>
    </row>
    <row r="461" spans="1:65" s="2" customFormat="1" ht="21.75" customHeight="1">
      <c r="A461" s="33"/>
      <c r="B461" s="121"/>
      <c r="C461" s="156" t="s">
        <v>726</v>
      </c>
      <c r="D461" s="156" t="s">
        <v>140</v>
      </c>
      <c r="E461" s="157" t="s">
        <v>727</v>
      </c>
      <c r="F461" s="158" t="s">
        <v>728</v>
      </c>
      <c r="G461" s="159" t="s">
        <v>236</v>
      </c>
      <c r="H461" s="160">
        <v>2</v>
      </c>
      <c r="I461" s="161"/>
      <c r="J461" s="160">
        <f>ROUND(I461*H461,1)</f>
        <v>0</v>
      </c>
      <c r="K461" s="162"/>
      <c r="L461" s="34"/>
      <c r="M461" s="163" t="s">
        <v>1</v>
      </c>
      <c r="N461" s="164" t="s">
        <v>39</v>
      </c>
      <c r="O461" s="59"/>
      <c r="P461" s="165">
        <f>O461*H461</f>
        <v>0</v>
      </c>
      <c r="Q461" s="165">
        <v>1.2E-4</v>
      </c>
      <c r="R461" s="165">
        <f>Q461*H461</f>
        <v>2.4000000000000001E-4</v>
      </c>
      <c r="S461" s="165">
        <v>0</v>
      </c>
      <c r="T461" s="166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7" t="s">
        <v>248</v>
      </c>
      <c r="AT461" s="167" t="s">
        <v>140</v>
      </c>
      <c r="AU461" s="167" t="s">
        <v>82</v>
      </c>
      <c r="AY461" s="18" t="s">
        <v>138</v>
      </c>
      <c r="BE461" s="168">
        <f>IF(N461="základní",J461,0)</f>
        <v>0</v>
      </c>
      <c r="BF461" s="168">
        <f>IF(N461="snížená",J461,0)</f>
        <v>0</v>
      </c>
      <c r="BG461" s="168">
        <f>IF(N461="zákl. přenesená",J461,0)</f>
        <v>0</v>
      </c>
      <c r="BH461" s="168">
        <f>IF(N461="sníž. přenesená",J461,0)</f>
        <v>0</v>
      </c>
      <c r="BI461" s="168">
        <f>IF(N461="nulová",J461,0)</f>
        <v>0</v>
      </c>
      <c r="BJ461" s="18" t="s">
        <v>31</v>
      </c>
      <c r="BK461" s="168">
        <f>ROUND(I461*H461,1)</f>
        <v>0</v>
      </c>
      <c r="BL461" s="18" t="s">
        <v>248</v>
      </c>
      <c r="BM461" s="167" t="s">
        <v>729</v>
      </c>
    </row>
    <row r="462" spans="1:65" s="2" customFormat="1" ht="24.2" customHeight="1">
      <c r="A462" s="33"/>
      <c r="B462" s="121"/>
      <c r="C462" s="156" t="s">
        <v>730</v>
      </c>
      <c r="D462" s="156" t="s">
        <v>140</v>
      </c>
      <c r="E462" s="157" t="s">
        <v>731</v>
      </c>
      <c r="F462" s="158" t="s">
        <v>732</v>
      </c>
      <c r="G462" s="159" t="s">
        <v>143</v>
      </c>
      <c r="H462" s="160">
        <v>122.63</v>
      </c>
      <c r="I462" s="161"/>
      <c r="J462" s="160">
        <f>ROUND(I462*H462,1)</f>
        <v>0</v>
      </c>
      <c r="K462" s="162"/>
      <c r="L462" s="34"/>
      <c r="M462" s="163" t="s">
        <v>1</v>
      </c>
      <c r="N462" s="164" t="s">
        <v>39</v>
      </c>
      <c r="O462" s="59"/>
      <c r="P462" s="165">
        <f>O462*H462</f>
        <v>0</v>
      </c>
      <c r="Q462" s="165">
        <v>7.2000000000000005E-4</v>
      </c>
      <c r="R462" s="165">
        <f>Q462*H462</f>
        <v>8.82936E-2</v>
      </c>
      <c r="S462" s="165">
        <v>0</v>
      </c>
      <c r="T462" s="166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7" t="s">
        <v>248</v>
      </c>
      <c r="AT462" s="167" t="s">
        <v>140</v>
      </c>
      <c r="AU462" s="167" t="s">
        <v>82</v>
      </c>
      <c r="AY462" s="18" t="s">
        <v>138</v>
      </c>
      <c r="BE462" s="168">
        <f>IF(N462="základní",J462,0)</f>
        <v>0</v>
      </c>
      <c r="BF462" s="168">
        <f>IF(N462="snížená",J462,0)</f>
        <v>0</v>
      </c>
      <c r="BG462" s="168">
        <f>IF(N462="zákl. přenesená",J462,0)</f>
        <v>0</v>
      </c>
      <c r="BH462" s="168">
        <f>IF(N462="sníž. přenesená",J462,0)</f>
        <v>0</v>
      </c>
      <c r="BI462" s="168">
        <f>IF(N462="nulová",J462,0)</f>
        <v>0</v>
      </c>
      <c r="BJ462" s="18" t="s">
        <v>31</v>
      </c>
      <c r="BK462" s="168">
        <f>ROUND(I462*H462,1)</f>
        <v>0</v>
      </c>
      <c r="BL462" s="18" t="s">
        <v>248</v>
      </c>
      <c r="BM462" s="167" t="s">
        <v>733</v>
      </c>
    </row>
    <row r="463" spans="1:65" s="13" customFormat="1">
      <c r="B463" s="169"/>
      <c r="D463" s="170" t="s">
        <v>146</v>
      </c>
      <c r="E463" s="171" t="s">
        <v>1</v>
      </c>
      <c r="F463" s="172" t="s">
        <v>734</v>
      </c>
      <c r="H463" s="173">
        <v>122.63</v>
      </c>
      <c r="I463" s="174"/>
      <c r="L463" s="169"/>
      <c r="M463" s="175"/>
      <c r="N463" s="176"/>
      <c r="O463" s="176"/>
      <c r="P463" s="176"/>
      <c r="Q463" s="176"/>
      <c r="R463" s="176"/>
      <c r="S463" s="176"/>
      <c r="T463" s="177"/>
      <c r="AT463" s="171" t="s">
        <v>146</v>
      </c>
      <c r="AU463" s="171" t="s">
        <v>82</v>
      </c>
      <c r="AV463" s="13" t="s">
        <v>82</v>
      </c>
      <c r="AW463" s="13" t="s">
        <v>30</v>
      </c>
      <c r="AX463" s="13" t="s">
        <v>31</v>
      </c>
      <c r="AY463" s="171" t="s">
        <v>138</v>
      </c>
    </row>
    <row r="464" spans="1:65" s="12" customFormat="1" ht="22.9" customHeight="1">
      <c r="B464" s="143"/>
      <c r="D464" s="144" t="s">
        <v>73</v>
      </c>
      <c r="E464" s="154" t="s">
        <v>735</v>
      </c>
      <c r="F464" s="154" t="s">
        <v>736</v>
      </c>
      <c r="I464" s="146"/>
      <c r="J464" s="155">
        <f>BK464</f>
        <v>0</v>
      </c>
      <c r="L464" s="143"/>
      <c r="M464" s="148"/>
      <c r="N464" s="149"/>
      <c r="O464" s="149"/>
      <c r="P464" s="150">
        <f>SUM(P465:P471)</f>
        <v>0</v>
      </c>
      <c r="Q464" s="149"/>
      <c r="R464" s="150">
        <f>SUM(R465:R471)</f>
        <v>0.21988099999999999</v>
      </c>
      <c r="S464" s="149"/>
      <c r="T464" s="151">
        <f>SUM(T465:T471)</f>
        <v>0</v>
      </c>
      <c r="AR464" s="144" t="s">
        <v>82</v>
      </c>
      <c r="AT464" s="152" t="s">
        <v>73</v>
      </c>
      <c r="AU464" s="152" t="s">
        <v>31</v>
      </c>
      <c r="AY464" s="144" t="s">
        <v>138</v>
      </c>
      <c r="BK464" s="153">
        <f>SUM(BK465:BK471)</f>
        <v>0</v>
      </c>
    </row>
    <row r="465" spans="1:65" s="2" customFormat="1" ht="21.75" customHeight="1">
      <c r="A465" s="33"/>
      <c r="B465" s="121"/>
      <c r="C465" s="156" t="s">
        <v>737</v>
      </c>
      <c r="D465" s="156" t="s">
        <v>140</v>
      </c>
      <c r="E465" s="157" t="s">
        <v>738</v>
      </c>
      <c r="F465" s="158" t="s">
        <v>739</v>
      </c>
      <c r="G465" s="159" t="s">
        <v>143</v>
      </c>
      <c r="H465" s="160">
        <v>122.63</v>
      </c>
      <c r="I465" s="161"/>
      <c r="J465" s="160">
        <f>ROUND(I465*H465,1)</f>
        <v>0</v>
      </c>
      <c r="K465" s="162"/>
      <c r="L465" s="34"/>
      <c r="M465" s="163" t="s">
        <v>1</v>
      </c>
      <c r="N465" s="164" t="s">
        <v>39</v>
      </c>
      <c r="O465" s="59"/>
      <c r="P465" s="165">
        <f>O465*H465</f>
        <v>0</v>
      </c>
      <c r="Q465" s="165">
        <v>4.4000000000000002E-4</v>
      </c>
      <c r="R465" s="165">
        <f>Q465*H465</f>
        <v>5.3957199999999997E-2</v>
      </c>
      <c r="S465" s="165">
        <v>0</v>
      </c>
      <c r="T465" s="166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7" t="s">
        <v>248</v>
      </c>
      <c r="AT465" s="167" t="s">
        <v>140</v>
      </c>
      <c r="AU465" s="167" t="s">
        <v>82</v>
      </c>
      <c r="AY465" s="18" t="s">
        <v>138</v>
      </c>
      <c r="BE465" s="168">
        <f>IF(N465="základní",J465,0)</f>
        <v>0</v>
      </c>
      <c r="BF465" s="168">
        <f>IF(N465="snížená",J465,0)</f>
        <v>0</v>
      </c>
      <c r="BG465" s="168">
        <f>IF(N465="zákl. přenesená",J465,0)</f>
        <v>0</v>
      </c>
      <c r="BH465" s="168">
        <f>IF(N465="sníž. přenesená",J465,0)</f>
        <v>0</v>
      </c>
      <c r="BI465" s="168">
        <f>IF(N465="nulová",J465,0)</f>
        <v>0</v>
      </c>
      <c r="BJ465" s="18" t="s">
        <v>31</v>
      </c>
      <c r="BK465" s="168">
        <f>ROUND(I465*H465,1)</f>
        <v>0</v>
      </c>
      <c r="BL465" s="18" t="s">
        <v>248</v>
      </c>
      <c r="BM465" s="167" t="s">
        <v>740</v>
      </c>
    </row>
    <row r="466" spans="1:65" s="13" customFormat="1">
      <c r="B466" s="169"/>
      <c r="D466" s="170" t="s">
        <v>146</v>
      </c>
      <c r="E466" s="171" t="s">
        <v>1</v>
      </c>
      <c r="F466" s="172" t="s">
        <v>741</v>
      </c>
      <c r="H466" s="173">
        <v>122.63</v>
      </c>
      <c r="I466" s="174"/>
      <c r="L466" s="169"/>
      <c r="M466" s="175"/>
      <c r="N466" s="176"/>
      <c r="O466" s="176"/>
      <c r="P466" s="176"/>
      <c r="Q466" s="176"/>
      <c r="R466" s="176"/>
      <c r="S466" s="176"/>
      <c r="T466" s="177"/>
      <c r="AT466" s="171" t="s">
        <v>146</v>
      </c>
      <c r="AU466" s="171" t="s">
        <v>82</v>
      </c>
      <c r="AV466" s="13" t="s">
        <v>82</v>
      </c>
      <c r="AW466" s="13" t="s">
        <v>30</v>
      </c>
      <c r="AX466" s="13" t="s">
        <v>31</v>
      </c>
      <c r="AY466" s="171" t="s">
        <v>138</v>
      </c>
    </row>
    <row r="467" spans="1:65" s="2" customFormat="1" ht="24.2" customHeight="1">
      <c r="A467" s="33"/>
      <c r="B467" s="121"/>
      <c r="C467" s="156" t="s">
        <v>742</v>
      </c>
      <c r="D467" s="156" t="s">
        <v>140</v>
      </c>
      <c r="E467" s="157" t="s">
        <v>743</v>
      </c>
      <c r="F467" s="158" t="s">
        <v>744</v>
      </c>
      <c r="G467" s="159" t="s">
        <v>143</v>
      </c>
      <c r="H467" s="160">
        <v>338.62</v>
      </c>
      <c r="I467" s="161"/>
      <c r="J467" s="160">
        <f>ROUND(I467*H467,1)</f>
        <v>0</v>
      </c>
      <c r="K467" s="162"/>
      <c r="L467" s="34"/>
      <c r="M467" s="163" t="s">
        <v>1</v>
      </c>
      <c r="N467" s="164" t="s">
        <v>39</v>
      </c>
      <c r="O467" s="59"/>
      <c r="P467" s="165">
        <f>O467*H467</f>
        <v>0</v>
      </c>
      <c r="Q467" s="165">
        <v>2.0000000000000001E-4</v>
      </c>
      <c r="R467" s="165">
        <f>Q467*H467</f>
        <v>6.7724000000000006E-2</v>
      </c>
      <c r="S467" s="165">
        <v>0</v>
      </c>
      <c r="T467" s="166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7" t="s">
        <v>248</v>
      </c>
      <c r="AT467" s="167" t="s">
        <v>140</v>
      </c>
      <c r="AU467" s="167" t="s">
        <v>82</v>
      </c>
      <c r="AY467" s="18" t="s">
        <v>138</v>
      </c>
      <c r="BE467" s="168">
        <f>IF(N467="základní",J467,0)</f>
        <v>0</v>
      </c>
      <c r="BF467" s="168">
        <f>IF(N467="snížená",J467,0)</f>
        <v>0</v>
      </c>
      <c r="BG467" s="168">
        <f>IF(N467="zákl. přenesená",J467,0)</f>
        <v>0</v>
      </c>
      <c r="BH467" s="168">
        <f>IF(N467="sníž. přenesená",J467,0)</f>
        <v>0</v>
      </c>
      <c r="BI467" s="168">
        <f>IF(N467="nulová",J467,0)</f>
        <v>0</v>
      </c>
      <c r="BJ467" s="18" t="s">
        <v>31</v>
      </c>
      <c r="BK467" s="168">
        <f>ROUND(I467*H467,1)</f>
        <v>0</v>
      </c>
      <c r="BL467" s="18" t="s">
        <v>248</v>
      </c>
      <c r="BM467" s="167" t="s">
        <v>745</v>
      </c>
    </row>
    <row r="468" spans="1:65" s="13" customFormat="1">
      <c r="B468" s="169"/>
      <c r="D468" s="170" t="s">
        <v>146</v>
      </c>
      <c r="E468" s="171" t="s">
        <v>1</v>
      </c>
      <c r="F468" s="172" t="s">
        <v>746</v>
      </c>
      <c r="H468" s="173">
        <v>321</v>
      </c>
      <c r="I468" s="174"/>
      <c r="L468" s="169"/>
      <c r="M468" s="175"/>
      <c r="N468" s="176"/>
      <c r="O468" s="176"/>
      <c r="P468" s="176"/>
      <c r="Q468" s="176"/>
      <c r="R468" s="176"/>
      <c r="S468" s="176"/>
      <c r="T468" s="177"/>
      <c r="AT468" s="171" t="s">
        <v>146</v>
      </c>
      <c r="AU468" s="171" t="s">
        <v>82</v>
      </c>
      <c r="AV468" s="13" t="s">
        <v>82</v>
      </c>
      <c r="AW468" s="13" t="s">
        <v>30</v>
      </c>
      <c r="AX468" s="13" t="s">
        <v>74</v>
      </c>
      <c r="AY468" s="171" t="s">
        <v>138</v>
      </c>
    </row>
    <row r="469" spans="1:65" s="13" customFormat="1">
      <c r="B469" s="169"/>
      <c r="D469" s="170" t="s">
        <v>146</v>
      </c>
      <c r="E469" s="171" t="s">
        <v>1</v>
      </c>
      <c r="F469" s="172" t="s">
        <v>747</v>
      </c>
      <c r="H469" s="173">
        <v>17.62</v>
      </c>
      <c r="I469" s="174"/>
      <c r="L469" s="169"/>
      <c r="M469" s="175"/>
      <c r="N469" s="176"/>
      <c r="O469" s="176"/>
      <c r="P469" s="176"/>
      <c r="Q469" s="176"/>
      <c r="R469" s="176"/>
      <c r="S469" s="176"/>
      <c r="T469" s="177"/>
      <c r="AT469" s="171" t="s">
        <v>146</v>
      </c>
      <c r="AU469" s="171" t="s">
        <v>82</v>
      </c>
      <c r="AV469" s="13" t="s">
        <v>82</v>
      </c>
      <c r="AW469" s="13" t="s">
        <v>30</v>
      </c>
      <c r="AX469" s="13" t="s">
        <v>74</v>
      </c>
      <c r="AY469" s="171" t="s">
        <v>138</v>
      </c>
    </row>
    <row r="470" spans="1:65" s="14" customFormat="1">
      <c r="B470" s="178"/>
      <c r="D470" s="170" t="s">
        <v>146</v>
      </c>
      <c r="E470" s="179" t="s">
        <v>1</v>
      </c>
      <c r="F470" s="180" t="s">
        <v>153</v>
      </c>
      <c r="H470" s="181">
        <v>338.62</v>
      </c>
      <c r="I470" s="182"/>
      <c r="L470" s="178"/>
      <c r="M470" s="183"/>
      <c r="N470" s="184"/>
      <c r="O470" s="184"/>
      <c r="P470" s="184"/>
      <c r="Q470" s="184"/>
      <c r="R470" s="184"/>
      <c r="S470" s="184"/>
      <c r="T470" s="185"/>
      <c r="AT470" s="179" t="s">
        <v>146</v>
      </c>
      <c r="AU470" s="179" t="s">
        <v>82</v>
      </c>
      <c r="AV470" s="14" t="s">
        <v>144</v>
      </c>
      <c r="AW470" s="14" t="s">
        <v>30</v>
      </c>
      <c r="AX470" s="14" t="s">
        <v>31</v>
      </c>
      <c r="AY470" s="179" t="s">
        <v>138</v>
      </c>
    </row>
    <row r="471" spans="1:65" s="2" customFormat="1" ht="24.2" customHeight="1">
      <c r="A471" s="33"/>
      <c r="B471" s="121"/>
      <c r="C471" s="156" t="s">
        <v>748</v>
      </c>
      <c r="D471" s="156" t="s">
        <v>140</v>
      </c>
      <c r="E471" s="157" t="s">
        <v>749</v>
      </c>
      <c r="F471" s="158" t="s">
        <v>750</v>
      </c>
      <c r="G471" s="159" t="s">
        <v>143</v>
      </c>
      <c r="H471" s="160">
        <v>338.62</v>
      </c>
      <c r="I471" s="161"/>
      <c r="J471" s="160">
        <f>ROUND(I471*H471,1)</f>
        <v>0</v>
      </c>
      <c r="K471" s="162"/>
      <c r="L471" s="34"/>
      <c r="M471" s="211" t="s">
        <v>1</v>
      </c>
      <c r="N471" s="212" t="s">
        <v>39</v>
      </c>
      <c r="O471" s="213"/>
      <c r="P471" s="214">
        <f>O471*H471</f>
        <v>0</v>
      </c>
      <c r="Q471" s="214">
        <v>2.9E-4</v>
      </c>
      <c r="R471" s="214">
        <f>Q471*H471</f>
        <v>9.8199800000000004E-2</v>
      </c>
      <c r="S471" s="214">
        <v>0</v>
      </c>
      <c r="T471" s="21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7" t="s">
        <v>248</v>
      </c>
      <c r="AT471" s="167" t="s">
        <v>140</v>
      </c>
      <c r="AU471" s="167" t="s">
        <v>82</v>
      </c>
      <c r="AY471" s="18" t="s">
        <v>138</v>
      </c>
      <c r="BE471" s="168">
        <f>IF(N471="základní",J471,0)</f>
        <v>0</v>
      </c>
      <c r="BF471" s="168">
        <f>IF(N471="snížená",J471,0)</f>
        <v>0</v>
      </c>
      <c r="BG471" s="168">
        <f>IF(N471="zákl. přenesená",J471,0)</f>
        <v>0</v>
      </c>
      <c r="BH471" s="168">
        <f>IF(N471="sníž. přenesená",J471,0)</f>
        <v>0</v>
      </c>
      <c r="BI471" s="168">
        <f>IF(N471="nulová",J471,0)</f>
        <v>0</v>
      </c>
      <c r="BJ471" s="18" t="s">
        <v>31</v>
      </c>
      <c r="BK471" s="168">
        <f>ROUND(I471*H471,1)</f>
        <v>0</v>
      </c>
      <c r="BL471" s="18" t="s">
        <v>248</v>
      </c>
      <c r="BM471" s="167" t="s">
        <v>751</v>
      </c>
    </row>
    <row r="472" spans="1:65" s="2" customFormat="1" ht="6.95" customHeight="1">
      <c r="A472" s="33"/>
      <c r="B472" s="48"/>
      <c r="C472" s="49"/>
      <c r="D472" s="49"/>
      <c r="E472" s="49"/>
      <c r="F472" s="49"/>
      <c r="G472" s="49"/>
      <c r="H472" s="49"/>
      <c r="I472" s="49"/>
      <c r="J472" s="49"/>
      <c r="K472" s="49"/>
      <c r="L472" s="34"/>
      <c r="M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</row>
  </sheetData>
  <autoFilter ref="C145:K471"/>
  <mergeCells count="14">
    <mergeCell ref="D124:F124"/>
    <mergeCell ref="E136:H136"/>
    <mergeCell ref="E138:H138"/>
    <mergeCell ref="L2:V2"/>
    <mergeCell ref="E87:H87"/>
    <mergeCell ref="D120:F120"/>
    <mergeCell ref="D121:F121"/>
    <mergeCell ref="D122:F122"/>
    <mergeCell ref="D123:F12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Odvlhčení budovy Měst...</vt:lpstr>
      <vt:lpstr>'1 - Odvlhčení budovy Měst...'!Názvy_tisku</vt:lpstr>
      <vt:lpstr>'Rekapitulace stavby'!Názvy_tisku</vt:lpstr>
      <vt:lpstr>'1 - Odvlhčení budovy Měst...'!Oblast_tisku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Heinrichová Marie, Mgr. et Mgr.</dc:creator>
  <cp:lastModifiedBy>Heinrichová Marie, Mgr. et Mgr.</cp:lastModifiedBy>
  <dcterms:created xsi:type="dcterms:W3CDTF">2022-03-08T09:27:20Z</dcterms:created>
  <dcterms:modified xsi:type="dcterms:W3CDTF">2022-03-08T13:13:32Z</dcterms:modified>
</cp:coreProperties>
</file>